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진행중 공사\스미스관 환경개선공사\2026.08. [대학혁신지원사업] 스미스관 교육 환경개선공사\05 공내역서\01 건축,인테리어\"/>
    </mc:Choice>
  </mc:AlternateContent>
  <xr:revisionPtr revIDLastSave="0" documentId="13_ncr:1_{CC4AA8BF-EF33-4145-99EE-15F5213476F1}" xr6:coauthVersionLast="47" xr6:coauthVersionMax="47" xr10:uidLastSave="{00000000-0000-0000-0000-000000000000}"/>
  <bookViews>
    <workbookView xWindow="735" yWindow="735" windowWidth="26985" windowHeight="14265" xr2:uid="{58A30F47-1107-47F3-A36F-38127B4A642D}"/>
  </bookViews>
  <sheets>
    <sheet name="원가계산서" sheetId="9" r:id="rId1"/>
    <sheet name="집계표" sheetId="8" r:id="rId2"/>
    <sheet name="내역서" sheetId="7" r:id="rId3"/>
    <sheet name="일위대가목록" sheetId="6" r:id="rId4"/>
    <sheet name="일위대가표" sheetId="5" r:id="rId5"/>
    <sheet name="중기경비목록" sheetId="4" r:id="rId6"/>
    <sheet name="중기경비" sheetId="3" r:id="rId7"/>
    <sheet name="단가대비표" sheetId="2" r:id="rId8"/>
    <sheet name="Sheet1" sheetId="1" r:id="rId9"/>
  </sheets>
  <definedNames>
    <definedName name="_xlnm.Print_Area" localSheetId="2">내역서!$A$1:$M$487</definedName>
    <definedName name="_xlnm.Print_Area" localSheetId="7">단가대비표!$A$1:$P$151</definedName>
    <definedName name="_xlnm.Print_Area" localSheetId="0">원가계산서!$A$1:$F$37</definedName>
    <definedName name="_xlnm.Print_Area" localSheetId="3">일위대가목록!$A$1:$N$151</definedName>
    <definedName name="_xlnm.Print_Area" localSheetId="4">일위대가표!$A$1:$M$802</definedName>
    <definedName name="_xlnm.Print_Area" localSheetId="6">중기경비!$A$1:$M$88</definedName>
    <definedName name="_xlnm.Print_Area" localSheetId="5">중기경비목록!$A$1:$N$25</definedName>
    <definedName name="_xlnm.Print_Area" localSheetId="1">집계표!$A$1:$M$67</definedName>
    <definedName name="_xlnm.Print_Titles" localSheetId="2">내역서!$1:$4</definedName>
    <definedName name="_xlnm.Print_Titles" localSheetId="7">단가대비표!$1:$4</definedName>
    <definedName name="_xlnm.Print_Titles" localSheetId="0">원가계산서!$1:$4</definedName>
    <definedName name="_xlnm.Print_Titles" localSheetId="3">일위대가목록!$1:$4</definedName>
    <definedName name="_xlnm.Print_Titles" localSheetId="4">일위대가표!$1:$4</definedName>
    <definedName name="_xlnm.Print_Titles" localSheetId="6">중기경비!$1:$4</definedName>
    <definedName name="_xlnm.Print_Titles" localSheetId="5">중기경비목록!$1:$4</definedName>
    <definedName name="_xlnm.Print_Titles" localSheetId="1">집계표!$1:$4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8" i="9" l="1"/>
  <c r="D35" i="9"/>
  <c r="D31" i="9"/>
  <c r="D30" i="9"/>
  <c r="D27" i="9"/>
  <c r="D26" i="9"/>
  <c r="D23" i="9"/>
  <c r="D22" i="9"/>
  <c r="D21" i="9"/>
  <c r="D20" i="9"/>
  <c r="D19" i="9"/>
  <c r="D17" i="9"/>
  <c r="D16" i="9"/>
  <c r="D15" i="9"/>
  <c r="D14" i="9"/>
  <c r="D13" i="9"/>
  <c r="D10" i="9"/>
  <c r="AW67" i="8"/>
  <c r="AX67" i="8"/>
  <c r="AY67" i="8"/>
  <c r="AW46" i="8"/>
  <c r="AX46" i="8"/>
  <c r="AY46" i="8"/>
  <c r="AW25" i="8"/>
  <c r="AX25" i="8"/>
  <c r="AY25" i="8"/>
  <c r="J8" i="8"/>
  <c r="AK8" i="8"/>
  <c r="AA7" i="8"/>
  <c r="H487" i="7"/>
  <c r="G8" i="8" s="1"/>
  <c r="H8" i="8" s="1"/>
  <c r="AB487" i="7"/>
  <c r="AB8" i="8" s="1"/>
  <c r="AL487" i="7"/>
  <c r="AL8" i="8" s="1"/>
  <c r="AU487" i="7"/>
  <c r="AU8" i="8" s="1"/>
  <c r="AV487" i="7"/>
  <c r="AV8" i="8" s="1"/>
  <c r="AW487" i="7"/>
  <c r="AX487" i="7"/>
  <c r="AY487" i="7"/>
  <c r="F468" i="7"/>
  <c r="H468" i="7"/>
  <c r="J468" i="7"/>
  <c r="J487" i="7" s="1"/>
  <c r="I8" i="8" s="1"/>
  <c r="K468" i="7"/>
  <c r="O468" i="7"/>
  <c r="R468" i="7"/>
  <c r="R487" i="7" s="1"/>
  <c r="R8" i="8" s="1"/>
  <c r="S468" i="7"/>
  <c r="S487" i="7" s="1"/>
  <c r="S8" i="8" s="1"/>
  <c r="T468" i="7"/>
  <c r="T487" i="7" s="1"/>
  <c r="T8" i="8" s="1"/>
  <c r="U468" i="7"/>
  <c r="U487" i="7" s="1"/>
  <c r="U8" i="8" s="1"/>
  <c r="V468" i="7"/>
  <c r="V487" i="7" s="1"/>
  <c r="V8" i="8" s="1"/>
  <c r="W468" i="7"/>
  <c r="W487" i="7" s="1"/>
  <c r="W8" i="8" s="1"/>
  <c r="X468" i="7"/>
  <c r="X487" i="7" s="1"/>
  <c r="X8" i="8" s="1"/>
  <c r="Y468" i="7"/>
  <c r="Y487" i="7" s="1"/>
  <c r="Y8" i="8" s="1"/>
  <c r="Z468" i="7"/>
  <c r="Z487" i="7" s="1"/>
  <c r="Z8" i="8" s="1"/>
  <c r="AA468" i="7"/>
  <c r="AA487" i="7" s="1"/>
  <c r="AA8" i="8" s="1"/>
  <c r="AB468" i="7"/>
  <c r="AC468" i="7"/>
  <c r="AC487" i="7" s="1"/>
  <c r="AC8" i="8" s="1"/>
  <c r="AD468" i="7"/>
  <c r="AD487" i="7" s="1"/>
  <c r="AD8" i="8" s="1"/>
  <c r="AE468" i="7"/>
  <c r="AE487" i="7" s="1"/>
  <c r="AE8" i="8" s="1"/>
  <c r="AG468" i="7"/>
  <c r="AG487" i="7" s="1"/>
  <c r="AG8" i="8" s="1"/>
  <c r="AH468" i="7"/>
  <c r="AH487" i="7" s="1"/>
  <c r="AH8" i="8" s="1"/>
  <c r="AI468" i="7"/>
  <c r="AI487" i="7" s="1"/>
  <c r="AI8" i="8" s="1"/>
  <c r="AJ468" i="7"/>
  <c r="AJ487" i="7" s="1"/>
  <c r="AJ8" i="8" s="1"/>
  <c r="AK468" i="7"/>
  <c r="AK487" i="7" s="1"/>
  <c r="AL468" i="7"/>
  <c r="AM468" i="7"/>
  <c r="AM487" i="7" s="1"/>
  <c r="AM8" i="8" s="1"/>
  <c r="AN468" i="7"/>
  <c r="AN487" i="7" s="1"/>
  <c r="AN8" i="8" s="1"/>
  <c r="AO468" i="7"/>
  <c r="AO487" i="7" s="1"/>
  <c r="AO8" i="8" s="1"/>
  <c r="AP468" i="7"/>
  <c r="AP487" i="7" s="1"/>
  <c r="AP8" i="8" s="1"/>
  <c r="AQ468" i="7"/>
  <c r="AQ487" i="7" s="1"/>
  <c r="AQ8" i="8" s="1"/>
  <c r="AR468" i="7"/>
  <c r="AR487" i="7" s="1"/>
  <c r="AR8" i="8" s="1"/>
  <c r="AS468" i="7"/>
  <c r="AS487" i="7" s="1"/>
  <c r="AS8" i="8" s="1"/>
  <c r="AT468" i="7"/>
  <c r="AT487" i="7" s="1"/>
  <c r="AT8" i="8" s="1"/>
  <c r="AU468" i="7"/>
  <c r="F466" i="7"/>
  <c r="T466" i="7"/>
  <c r="T7" i="8" s="1"/>
  <c r="Y466" i="7"/>
  <c r="Y7" i="8" s="1"/>
  <c r="Z466" i="7"/>
  <c r="Z7" i="8" s="1"/>
  <c r="AB466" i="7"/>
  <c r="AB7" i="8" s="1"/>
  <c r="AH466" i="7"/>
  <c r="AH7" i="8" s="1"/>
  <c r="AJ466" i="7"/>
  <c r="AJ7" i="8" s="1"/>
  <c r="AS466" i="7"/>
  <c r="AS7" i="8" s="1"/>
  <c r="AT466" i="7"/>
  <c r="AT7" i="8" s="1"/>
  <c r="AV466" i="7"/>
  <c r="AV7" i="8" s="1"/>
  <c r="AW466" i="7"/>
  <c r="AX466" i="7"/>
  <c r="AY466" i="7"/>
  <c r="F447" i="7"/>
  <c r="H447" i="7"/>
  <c r="H466" i="7" s="1"/>
  <c r="G7" i="8" s="1"/>
  <c r="H7" i="8" s="1"/>
  <c r="J447" i="7"/>
  <c r="J466" i="7" s="1"/>
  <c r="I7" i="8" s="1"/>
  <c r="J7" i="8" s="1"/>
  <c r="K447" i="7"/>
  <c r="O447" i="7"/>
  <c r="R447" i="7"/>
  <c r="R466" i="7" s="1"/>
  <c r="R7" i="8" s="1"/>
  <c r="S447" i="7"/>
  <c r="S466" i="7" s="1"/>
  <c r="S7" i="8" s="1"/>
  <c r="T447" i="7"/>
  <c r="U447" i="7"/>
  <c r="U466" i="7" s="1"/>
  <c r="U7" i="8" s="1"/>
  <c r="V447" i="7"/>
  <c r="V466" i="7" s="1"/>
  <c r="V7" i="8" s="1"/>
  <c r="W447" i="7"/>
  <c r="W466" i="7" s="1"/>
  <c r="W7" i="8" s="1"/>
  <c r="X447" i="7"/>
  <c r="X466" i="7" s="1"/>
  <c r="X7" i="8" s="1"/>
  <c r="Y447" i="7"/>
  <c r="Z447" i="7"/>
  <c r="AA447" i="7"/>
  <c r="AA466" i="7" s="1"/>
  <c r="AB447" i="7"/>
  <c r="AC447" i="7"/>
  <c r="AC466" i="7" s="1"/>
  <c r="AC7" i="8" s="1"/>
  <c r="AD447" i="7"/>
  <c r="AD466" i="7" s="1"/>
  <c r="AD7" i="8" s="1"/>
  <c r="AF447" i="7"/>
  <c r="AF466" i="7" s="1"/>
  <c r="AF7" i="8" s="1"/>
  <c r="AG447" i="7"/>
  <c r="AG466" i="7" s="1"/>
  <c r="AG7" i="8" s="1"/>
  <c r="AH447" i="7"/>
  <c r="AI447" i="7"/>
  <c r="AI466" i="7" s="1"/>
  <c r="AI7" i="8" s="1"/>
  <c r="AJ447" i="7"/>
  <c r="AK447" i="7"/>
  <c r="AK466" i="7" s="1"/>
  <c r="AK7" i="8" s="1"/>
  <c r="AL447" i="7"/>
  <c r="AL466" i="7" s="1"/>
  <c r="AL7" i="8" s="1"/>
  <c r="AM447" i="7"/>
  <c r="AM466" i="7" s="1"/>
  <c r="AM7" i="8" s="1"/>
  <c r="AN447" i="7"/>
  <c r="AN466" i="7" s="1"/>
  <c r="AN7" i="8" s="1"/>
  <c r="AO447" i="7"/>
  <c r="AO466" i="7" s="1"/>
  <c r="AO7" i="8" s="1"/>
  <c r="AP447" i="7"/>
  <c r="AP466" i="7" s="1"/>
  <c r="AP7" i="8" s="1"/>
  <c r="AQ447" i="7"/>
  <c r="AQ466" i="7" s="1"/>
  <c r="AQ7" i="8" s="1"/>
  <c r="AR447" i="7"/>
  <c r="AR466" i="7" s="1"/>
  <c r="AR7" i="8" s="1"/>
  <c r="AS447" i="7"/>
  <c r="AT447" i="7"/>
  <c r="AU447" i="7"/>
  <c r="AU466" i="7" s="1"/>
  <c r="AU7" i="8" s="1"/>
  <c r="F445" i="7"/>
  <c r="H445" i="7"/>
  <c r="G48" i="8" s="1"/>
  <c r="H48" i="8" s="1"/>
  <c r="H67" i="8" s="1"/>
  <c r="G6" i="8" s="1"/>
  <c r="H6" i="8" s="1"/>
  <c r="AM445" i="7"/>
  <c r="AM48" i="8" s="1"/>
  <c r="AM67" i="8" s="1"/>
  <c r="AM6" i="8" s="1"/>
  <c r="AV445" i="7"/>
  <c r="AV48" i="8" s="1"/>
  <c r="AV67" i="8" s="1"/>
  <c r="AV6" i="8" s="1"/>
  <c r="AW445" i="7"/>
  <c r="AX445" i="7"/>
  <c r="AY445" i="7"/>
  <c r="F426" i="7"/>
  <c r="H426" i="7"/>
  <c r="J426" i="7"/>
  <c r="J445" i="7" s="1"/>
  <c r="I48" i="8" s="1"/>
  <c r="J48" i="8" s="1"/>
  <c r="J67" i="8" s="1"/>
  <c r="I6" i="8" s="1"/>
  <c r="J6" i="8" s="1"/>
  <c r="K426" i="7"/>
  <c r="L426" i="7"/>
  <c r="O426" i="7"/>
  <c r="R426" i="7"/>
  <c r="R445" i="7" s="1"/>
  <c r="R48" i="8" s="1"/>
  <c r="R67" i="8" s="1"/>
  <c r="R6" i="8" s="1"/>
  <c r="S426" i="7"/>
  <c r="S445" i="7" s="1"/>
  <c r="S48" i="8" s="1"/>
  <c r="S67" i="8" s="1"/>
  <c r="S6" i="8" s="1"/>
  <c r="T426" i="7"/>
  <c r="T445" i="7" s="1"/>
  <c r="T48" i="8" s="1"/>
  <c r="T67" i="8" s="1"/>
  <c r="T6" i="8" s="1"/>
  <c r="U426" i="7"/>
  <c r="U445" i="7" s="1"/>
  <c r="U48" i="8" s="1"/>
  <c r="U67" i="8" s="1"/>
  <c r="U6" i="8" s="1"/>
  <c r="V426" i="7"/>
  <c r="V445" i="7" s="1"/>
  <c r="V48" i="8" s="1"/>
  <c r="V67" i="8" s="1"/>
  <c r="V6" i="8" s="1"/>
  <c r="W426" i="7"/>
  <c r="W445" i="7" s="1"/>
  <c r="W48" i="8" s="1"/>
  <c r="W67" i="8" s="1"/>
  <c r="W6" i="8" s="1"/>
  <c r="X426" i="7"/>
  <c r="X445" i="7" s="1"/>
  <c r="X48" i="8" s="1"/>
  <c r="X67" i="8" s="1"/>
  <c r="X6" i="8" s="1"/>
  <c r="Y426" i="7"/>
  <c r="Y445" i="7" s="1"/>
  <c r="Y48" i="8" s="1"/>
  <c r="Y67" i="8" s="1"/>
  <c r="Y6" i="8" s="1"/>
  <c r="Z426" i="7"/>
  <c r="Z445" i="7" s="1"/>
  <c r="Z48" i="8" s="1"/>
  <c r="Z67" i="8" s="1"/>
  <c r="Z6" i="8" s="1"/>
  <c r="AA426" i="7"/>
  <c r="AA445" i="7" s="1"/>
  <c r="AA48" i="8" s="1"/>
  <c r="AA67" i="8" s="1"/>
  <c r="AA6" i="8" s="1"/>
  <c r="AB426" i="7"/>
  <c r="AB445" i="7" s="1"/>
  <c r="AB48" i="8" s="1"/>
  <c r="AB67" i="8" s="1"/>
  <c r="AB6" i="8" s="1"/>
  <c r="AC426" i="7"/>
  <c r="AC445" i="7" s="1"/>
  <c r="AC48" i="8" s="1"/>
  <c r="AC67" i="8" s="1"/>
  <c r="AC6" i="8" s="1"/>
  <c r="AD426" i="7"/>
  <c r="AD445" i="7" s="1"/>
  <c r="AD48" i="8" s="1"/>
  <c r="AD67" i="8" s="1"/>
  <c r="AD6" i="8" s="1"/>
  <c r="AE426" i="7"/>
  <c r="AE445" i="7" s="1"/>
  <c r="AE48" i="8" s="1"/>
  <c r="AE67" i="8" s="1"/>
  <c r="AE6" i="8" s="1"/>
  <c r="AF426" i="7"/>
  <c r="AF445" i="7" s="1"/>
  <c r="AF48" i="8" s="1"/>
  <c r="AF67" i="8" s="1"/>
  <c r="AF6" i="8" s="1"/>
  <c r="AG426" i="7"/>
  <c r="AG445" i="7" s="1"/>
  <c r="AG48" i="8" s="1"/>
  <c r="AG67" i="8" s="1"/>
  <c r="AG6" i="8" s="1"/>
  <c r="AH426" i="7"/>
  <c r="AH445" i="7" s="1"/>
  <c r="AH48" i="8" s="1"/>
  <c r="AH67" i="8" s="1"/>
  <c r="AH6" i="8" s="1"/>
  <c r="AI426" i="7"/>
  <c r="AI445" i="7" s="1"/>
  <c r="AI48" i="8" s="1"/>
  <c r="AI67" i="8" s="1"/>
  <c r="AI6" i="8" s="1"/>
  <c r="AJ426" i="7"/>
  <c r="AJ445" i="7" s="1"/>
  <c r="AJ48" i="8" s="1"/>
  <c r="AJ67" i="8" s="1"/>
  <c r="AJ6" i="8" s="1"/>
  <c r="AK426" i="7"/>
  <c r="AK445" i="7" s="1"/>
  <c r="AK48" i="8" s="1"/>
  <c r="AK67" i="8" s="1"/>
  <c r="AK6" i="8" s="1"/>
  <c r="AL426" i="7"/>
  <c r="AL445" i="7" s="1"/>
  <c r="AL48" i="8" s="1"/>
  <c r="AL67" i="8" s="1"/>
  <c r="AL6" i="8" s="1"/>
  <c r="AM426" i="7"/>
  <c r="AN426" i="7"/>
  <c r="AN445" i="7" s="1"/>
  <c r="AN48" i="8" s="1"/>
  <c r="AN67" i="8" s="1"/>
  <c r="AN6" i="8" s="1"/>
  <c r="AO426" i="7"/>
  <c r="AO445" i="7" s="1"/>
  <c r="AO48" i="8" s="1"/>
  <c r="AO67" i="8" s="1"/>
  <c r="AO6" i="8" s="1"/>
  <c r="AP426" i="7"/>
  <c r="AP445" i="7" s="1"/>
  <c r="AP48" i="8" s="1"/>
  <c r="AP67" i="8" s="1"/>
  <c r="AP6" i="8" s="1"/>
  <c r="AQ426" i="7"/>
  <c r="AQ445" i="7" s="1"/>
  <c r="AQ48" i="8" s="1"/>
  <c r="AQ67" i="8" s="1"/>
  <c r="AQ6" i="8" s="1"/>
  <c r="AR426" i="7"/>
  <c r="AR445" i="7" s="1"/>
  <c r="AR48" i="8" s="1"/>
  <c r="AR67" i="8" s="1"/>
  <c r="AR6" i="8" s="1"/>
  <c r="AS426" i="7"/>
  <c r="AS445" i="7" s="1"/>
  <c r="AS48" i="8" s="1"/>
  <c r="AS67" i="8" s="1"/>
  <c r="AS6" i="8" s="1"/>
  <c r="AT426" i="7"/>
  <c r="AT445" i="7" s="1"/>
  <c r="AT48" i="8" s="1"/>
  <c r="AT67" i="8" s="1"/>
  <c r="AT6" i="8" s="1"/>
  <c r="AU426" i="7"/>
  <c r="AU445" i="7" s="1"/>
  <c r="AU48" i="8" s="1"/>
  <c r="AU67" i="8" s="1"/>
  <c r="AU6" i="8" s="1"/>
  <c r="U424" i="7"/>
  <c r="U45" i="8" s="1"/>
  <c r="W424" i="7"/>
  <c r="W45" i="8" s="1"/>
  <c r="AC424" i="7"/>
  <c r="AC45" i="8" s="1"/>
  <c r="AE424" i="7"/>
  <c r="AE45" i="8" s="1"/>
  <c r="AK424" i="7"/>
  <c r="AK45" i="8" s="1"/>
  <c r="AM424" i="7"/>
  <c r="AM45" i="8" s="1"/>
  <c r="AS424" i="7"/>
  <c r="AS45" i="8" s="1"/>
  <c r="AV424" i="7"/>
  <c r="AV45" i="8" s="1"/>
  <c r="AW424" i="7"/>
  <c r="AX424" i="7"/>
  <c r="AY424" i="7"/>
  <c r="F406" i="7"/>
  <c r="H406" i="7"/>
  <c r="J406" i="7"/>
  <c r="K406" i="7"/>
  <c r="O406" i="7"/>
  <c r="R406" i="7"/>
  <c r="S406" i="7"/>
  <c r="T406" i="7"/>
  <c r="U406" i="7"/>
  <c r="V406" i="7"/>
  <c r="W406" i="7"/>
  <c r="X406" i="7"/>
  <c r="X424" i="7" s="1"/>
  <c r="X45" i="8" s="1"/>
  <c r="Y406" i="7"/>
  <c r="Z406" i="7"/>
  <c r="AA406" i="7"/>
  <c r="AB406" i="7"/>
  <c r="AC406" i="7"/>
  <c r="AD406" i="7"/>
  <c r="AE406" i="7"/>
  <c r="AF406" i="7"/>
  <c r="AF424" i="7" s="1"/>
  <c r="AF45" i="8" s="1"/>
  <c r="AG406" i="7"/>
  <c r="AH406" i="7"/>
  <c r="AI406" i="7"/>
  <c r="AJ406" i="7"/>
  <c r="AK406" i="7"/>
  <c r="AL406" i="7"/>
  <c r="AM406" i="7"/>
  <c r="AO406" i="7"/>
  <c r="AP406" i="7"/>
  <c r="AQ406" i="7"/>
  <c r="AR406" i="7"/>
  <c r="AS406" i="7"/>
  <c r="AT406" i="7"/>
  <c r="AU406" i="7"/>
  <c r="AU424" i="7" s="1"/>
  <c r="AU45" i="8" s="1"/>
  <c r="F405" i="7"/>
  <c r="L405" i="7" s="1"/>
  <c r="AN405" i="7" s="1"/>
  <c r="H405" i="7"/>
  <c r="H424" i="7" s="1"/>
  <c r="G45" i="8" s="1"/>
  <c r="H45" i="8" s="1"/>
  <c r="J405" i="7"/>
  <c r="J424" i="7" s="1"/>
  <c r="I45" i="8" s="1"/>
  <c r="J45" i="8" s="1"/>
  <c r="K405" i="7"/>
  <c r="O405" i="7"/>
  <c r="R405" i="7"/>
  <c r="R424" i="7" s="1"/>
  <c r="R45" i="8" s="1"/>
  <c r="S405" i="7"/>
  <c r="S424" i="7" s="1"/>
  <c r="S45" i="8" s="1"/>
  <c r="T405" i="7"/>
  <c r="T424" i="7" s="1"/>
  <c r="T45" i="8" s="1"/>
  <c r="U405" i="7"/>
  <c r="V405" i="7"/>
  <c r="V424" i="7" s="1"/>
  <c r="V45" i="8" s="1"/>
  <c r="W405" i="7"/>
  <c r="X405" i="7"/>
  <c r="Y405" i="7"/>
  <c r="Y424" i="7" s="1"/>
  <c r="Y45" i="8" s="1"/>
  <c r="Z405" i="7"/>
  <c r="Z424" i="7" s="1"/>
  <c r="Z45" i="8" s="1"/>
  <c r="AA405" i="7"/>
  <c r="AA424" i="7" s="1"/>
  <c r="AA45" i="8" s="1"/>
  <c r="AB405" i="7"/>
  <c r="AB424" i="7" s="1"/>
  <c r="AB45" i="8" s="1"/>
  <c r="AC405" i="7"/>
  <c r="AD405" i="7"/>
  <c r="AD424" i="7" s="1"/>
  <c r="AD45" i="8" s="1"/>
  <c r="AE405" i="7"/>
  <c r="AF405" i="7"/>
  <c r="AG405" i="7"/>
  <c r="AG424" i="7" s="1"/>
  <c r="AG45" i="8" s="1"/>
  <c r="AH405" i="7"/>
  <c r="AH424" i="7" s="1"/>
  <c r="AH45" i="8" s="1"/>
  <c r="AI405" i="7"/>
  <c r="AI424" i="7" s="1"/>
  <c r="AI45" i="8" s="1"/>
  <c r="AJ405" i="7"/>
  <c r="AJ424" i="7" s="1"/>
  <c r="AJ45" i="8" s="1"/>
  <c r="AK405" i="7"/>
  <c r="AL405" i="7"/>
  <c r="AL424" i="7" s="1"/>
  <c r="AL45" i="8" s="1"/>
  <c r="AM405" i="7"/>
  <c r="AO405" i="7"/>
  <c r="AO424" i="7" s="1"/>
  <c r="AO45" i="8" s="1"/>
  <c r="AP405" i="7"/>
  <c r="AP424" i="7" s="1"/>
  <c r="AP45" i="8" s="1"/>
  <c r="AQ405" i="7"/>
  <c r="AQ424" i="7" s="1"/>
  <c r="AQ45" i="8" s="1"/>
  <c r="AR405" i="7"/>
  <c r="AR424" i="7" s="1"/>
  <c r="AR45" i="8" s="1"/>
  <c r="AS405" i="7"/>
  <c r="AT405" i="7"/>
  <c r="AT424" i="7" s="1"/>
  <c r="AT45" i="8" s="1"/>
  <c r="AU405" i="7"/>
  <c r="AV403" i="7"/>
  <c r="AV44" i="8" s="1"/>
  <c r="AW403" i="7"/>
  <c r="AX403" i="7"/>
  <c r="AY403" i="7"/>
  <c r="F389" i="7"/>
  <c r="L389" i="7" s="1"/>
  <c r="AM389" i="7" s="1"/>
  <c r="H389" i="7"/>
  <c r="J389" i="7"/>
  <c r="K389" i="7"/>
  <c r="O389" i="7"/>
  <c r="R389" i="7"/>
  <c r="S389" i="7"/>
  <c r="T389" i="7"/>
  <c r="U389" i="7"/>
  <c r="V389" i="7"/>
  <c r="W389" i="7"/>
  <c r="X389" i="7"/>
  <c r="Y389" i="7"/>
  <c r="Z389" i="7"/>
  <c r="AA389" i="7"/>
  <c r="AB389" i="7"/>
  <c r="AC389" i="7"/>
  <c r="AD389" i="7"/>
  <c r="AE389" i="7"/>
  <c r="AF389" i="7"/>
  <c r="AG389" i="7"/>
  <c r="AH389" i="7"/>
  <c r="AI389" i="7"/>
  <c r="AJ389" i="7"/>
  <c r="AK389" i="7"/>
  <c r="AL389" i="7"/>
  <c r="AN389" i="7"/>
  <c r="AO389" i="7"/>
  <c r="AP389" i="7"/>
  <c r="AQ389" i="7"/>
  <c r="AR389" i="7"/>
  <c r="AS389" i="7"/>
  <c r="AT389" i="7"/>
  <c r="AU389" i="7"/>
  <c r="F388" i="7"/>
  <c r="H388" i="7"/>
  <c r="J388" i="7"/>
  <c r="L388" i="7" s="1"/>
  <c r="AM388" i="7" s="1"/>
  <c r="K388" i="7"/>
  <c r="O388" i="7"/>
  <c r="R388" i="7"/>
  <c r="S388" i="7"/>
  <c r="T388" i="7"/>
  <c r="U388" i="7"/>
  <c r="V388" i="7"/>
  <c r="W388" i="7"/>
  <c r="X388" i="7"/>
  <c r="Y388" i="7"/>
  <c r="Z388" i="7"/>
  <c r="AA388" i="7"/>
  <c r="AB388" i="7"/>
  <c r="AC388" i="7"/>
  <c r="AD388" i="7"/>
  <c r="AE388" i="7"/>
  <c r="AF388" i="7"/>
  <c r="AG388" i="7"/>
  <c r="AH388" i="7"/>
  <c r="AI388" i="7"/>
  <c r="AJ388" i="7"/>
  <c r="AK388" i="7"/>
  <c r="AL388" i="7"/>
  <c r="AN388" i="7"/>
  <c r="AO388" i="7"/>
  <c r="AP388" i="7"/>
  <c r="AQ388" i="7"/>
  <c r="AR388" i="7"/>
  <c r="AS388" i="7"/>
  <c r="AT388" i="7"/>
  <c r="AU388" i="7"/>
  <c r="F387" i="7"/>
  <c r="H387" i="7"/>
  <c r="J387" i="7"/>
  <c r="K387" i="7"/>
  <c r="O387" i="7"/>
  <c r="R387" i="7"/>
  <c r="S387" i="7"/>
  <c r="T387" i="7"/>
  <c r="U387" i="7"/>
  <c r="V387" i="7"/>
  <c r="W387" i="7"/>
  <c r="X387" i="7"/>
  <c r="Y387" i="7"/>
  <c r="Z387" i="7"/>
  <c r="AA387" i="7"/>
  <c r="AB387" i="7"/>
  <c r="AC387" i="7"/>
  <c r="AD387" i="7"/>
  <c r="AE387" i="7"/>
  <c r="AF387" i="7"/>
  <c r="AG387" i="7"/>
  <c r="AH387" i="7"/>
  <c r="AI387" i="7"/>
  <c r="AJ387" i="7"/>
  <c r="AK387" i="7"/>
  <c r="AL387" i="7"/>
  <c r="AN387" i="7"/>
  <c r="AO387" i="7"/>
  <c r="AP387" i="7"/>
  <c r="AQ387" i="7"/>
  <c r="AR387" i="7"/>
  <c r="AS387" i="7"/>
  <c r="AT387" i="7"/>
  <c r="AU387" i="7"/>
  <c r="F386" i="7"/>
  <c r="H386" i="7"/>
  <c r="L386" i="7" s="1"/>
  <c r="AM386" i="7" s="1"/>
  <c r="J386" i="7"/>
  <c r="K386" i="7"/>
  <c r="O386" i="7"/>
  <c r="R386" i="7"/>
  <c r="S386" i="7"/>
  <c r="T386" i="7"/>
  <c r="U386" i="7"/>
  <c r="V386" i="7"/>
  <c r="W386" i="7"/>
  <c r="X386" i="7"/>
  <c r="Y386" i="7"/>
  <c r="Z386" i="7"/>
  <c r="AA386" i="7"/>
  <c r="AB386" i="7"/>
  <c r="AC386" i="7"/>
  <c r="AD386" i="7"/>
  <c r="AE386" i="7"/>
  <c r="AF386" i="7"/>
  <c r="AG386" i="7"/>
  <c r="AH386" i="7"/>
  <c r="AI386" i="7"/>
  <c r="AJ386" i="7"/>
  <c r="AK386" i="7"/>
  <c r="AL386" i="7"/>
  <c r="AN386" i="7"/>
  <c r="AO386" i="7"/>
  <c r="AP386" i="7"/>
  <c r="AQ386" i="7"/>
  <c r="AR386" i="7"/>
  <c r="AS386" i="7"/>
  <c r="AT386" i="7"/>
  <c r="AU386" i="7"/>
  <c r="F385" i="7"/>
  <c r="H385" i="7"/>
  <c r="J385" i="7"/>
  <c r="L385" i="7" s="1"/>
  <c r="AM385" i="7" s="1"/>
  <c r="K385" i="7"/>
  <c r="O385" i="7"/>
  <c r="R385" i="7"/>
  <c r="S385" i="7"/>
  <c r="T385" i="7"/>
  <c r="U385" i="7"/>
  <c r="V385" i="7"/>
  <c r="W385" i="7"/>
  <c r="X385" i="7"/>
  <c r="Y385" i="7"/>
  <c r="Z385" i="7"/>
  <c r="AA385" i="7"/>
  <c r="AB385" i="7"/>
  <c r="AC385" i="7"/>
  <c r="AD385" i="7"/>
  <c r="AE385" i="7"/>
  <c r="AF385" i="7"/>
  <c r="AG385" i="7"/>
  <c r="AH385" i="7"/>
  <c r="AI385" i="7"/>
  <c r="AJ385" i="7"/>
  <c r="AK385" i="7"/>
  <c r="AL385" i="7"/>
  <c r="AN385" i="7"/>
  <c r="AO385" i="7"/>
  <c r="AP385" i="7"/>
  <c r="AQ385" i="7"/>
  <c r="AR385" i="7"/>
  <c r="AS385" i="7"/>
  <c r="AT385" i="7"/>
  <c r="AU385" i="7"/>
  <c r="F384" i="7"/>
  <c r="F403" i="7" s="1"/>
  <c r="H384" i="7"/>
  <c r="H403" i="7" s="1"/>
  <c r="G44" i="8" s="1"/>
  <c r="H44" i="8" s="1"/>
  <c r="J384" i="7"/>
  <c r="K384" i="7"/>
  <c r="O384" i="7"/>
  <c r="R384" i="7"/>
  <c r="R403" i="7" s="1"/>
  <c r="R44" i="8" s="1"/>
  <c r="S384" i="7"/>
  <c r="S403" i="7" s="1"/>
  <c r="S44" i="8" s="1"/>
  <c r="T384" i="7"/>
  <c r="T403" i="7" s="1"/>
  <c r="T44" i="8" s="1"/>
  <c r="U384" i="7"/>
  <c r="U403" i="7" s="1"/>
  <c r="U44" i="8" s="1"/>
  <c r="V384" i="7"/>
  <c r="V403" i="7" s="1"/>
  <c r="V44" i="8" s="1"/>
  <c r="W384" i="7"/>
  <c r="W403" i="7" s="1"/>
  <c r="W44" i="8" s="1"/>
  <c r="X384" i="7"/>
  <c r="X403" i="7" s="1"/>
  <c r="X44" i="8" s="1"/>
  <c r="Y384" i="7"/>
  <c r="Z384" i="7"/>
  <c r="Z403" i="7" s="1"/>
  <c r="Z44" i="8" s="1"/>
  <c r="AA384" i="7"/>
  <c r="AA403" i="7" s="1"/>
  <c r="AA44" i="8" s="1"/>
  <c r="AB384" i="7"/>
  <c r="AB403" i="7" s="1"/>
  <c r="AB44" i="8" s="1"/>
  <c r="AC384" i="7"/>
  <c r="AC403" i="7" s="1"/>
  <c r="AC44" i="8" s="1"/>
  <c r="AD384" i="7"/>
  <c r="AD403" i="7" s="1"/>
  <c r="AD44" i="8" s="1"/>
  <c r="AE384" i="7"/>
  <c r="AE403" i="7" s="1"/>
  <c r="AE44" i="8" s="1"/>
  <c r="AF384" i="7"/>
  <c r="AF403" i="7" s="1"/>
  <c r="AF44" i="8" s="1"/>
  <c r="AG384" i="7"/>
  <c r="AH384" i="7"/>
  <c r="AH403" i="7" s="1"/>
  <c r="AH44" i="8" s="1"/>
  <c r="AI384" i="7"/>
  <c r="AI403" i="7" s="1"/>
  <c r="AI44" i="8" s="1"/>
  <c r="AJ384" i="7"/>
  <c r="AJ403" i="7" s="1"/>
  <c r="AJ44" i="8" s="1"/>
  <c r="AK384" i="7"/>
  <c r="AK403" i="7" s="1"/>
  <c r="AK44" i="8" s="1"/>
  <c r="AL384" i="7"/>
  <c r="AL403" i="7" s="1"/>
  <c r="AL44" i="8" s="1"/>
  <c r="AN384" i="7"/>
  <c r="AN403" i="7" s="1"/>
  <c r="AN44" i="8" s="1"/>
  <c r="AO384" i="7"/>
  <c r="AO403" i="7" s="1"/>
  <c r="AO44" i="8" s="1"/>
  <c r="AP384" i="7"/>
  <c r="AP403" i="7" s="1"/>
  <c r="AP44" i="8" s="1"/>
  <c r="AQ384" i="7"/>
  <c r="AQ403" i="7" s="1"/>
  <c r="AQ44" i="8" s="1"/>
  <c r="AR384" i="7"/>
  <c r="AR403" i="7" s="1"/>
  <c r="AR44" i="8" s="1"/>
  <c r="AS384" i="7"/>
  <c r="AS403" i="7" s="1"/>
  <c r="AS44" i="8" s="1"/>
  <c r="AT384" i="7"/>
  <c r="AT403" i="7" s="1"/>
  <c r="AT44" i="8" s="1"/>
  <c r="AU384" i="7"/>
  <c r="AU403" i="7" s="1"/>
  <c r="AU44" i="8" s="1"/>
  <c r="J382" i="7"/>
  <c r="I43" i="8" s="1"/>
  <c r="J43" i="8" s="1"/>
  <c r="AN382" i="7"/>
  <c r="AN43" i="8" s="1"/>
  <c r="AV382" i="7"/>
  <c r="AV43" i="8" s="1"/>
  <c r="AW382" i="7"/>
  <c r="AX382" i="7"/>
  <c r="AY382" i="7"/>
  <c r="F364" i="7"/>
  <c r="H364" i="7"/>
  <c r="J364" i="7"/>
  <c r="K364" i="7"/>
  <c r="L364" i="7"/>
  <c r="O364" i="7"/>
  <c r="R364" i="7"/>
  <c r="S364" i="7"/>
  <c r="T364" i="7"/>
  <c r="U364" i="7"/>
  <c r="V364" i="7"/>
  <c r="W364" i="7"/>
  <c r="X364" i="7"/>
  <c r="X382" i="7" s="1"/>
  <c r="X43" i="8" s="1"/>
  <c r="Y364" i="7"/>
  <c r="Z364" i="7"/>
  <c r="AA364" i="7"/>
  <c r="AB364" i="7"/>
  <c r="AC364" i="7"/>
  <c r="AD364" i="7"/>
  <c r="AE364" i="7"/>
  <c r="AF364" i="7"/>
  <c r="AF382" i="7" s="1"/>
  <c r="AF43" i="8" s="1"/>
  <c r="AG364" i="7"/>
  <c r="AH364" i="7"/>
  <c r="AI364" i="7"/>
  <c r="AJ364" i="7"/>
  <c r="AK364" i="7"/>
  <c r="AL364" i="7"/>
  <c r="AM364" i="7"/>
  <c r="AN364" i="7"/>
  <c r="AO364" i="7"/>
  <c r="AP364" i="7"/>
  <c r="AQ364" i="7"/>
  <c r="AR364" i="7"/>
  <c r="AS364" i="7"/>
  <c r="AT364" i="7"/>
  <c r="AU364" i="7"/>
  <c r="F363" i="7"/>
  <c r="H363" i="7"/>
  <c r="H382" i="7" s="1"/>
  <c r="G43" i="8" s="1"/>
  <c r="H43" i="8" s="1"/>
  <c r="J363" i="7"/>
  <c r="R363" i="7" s="1"/>
  <c r="R382" i="7" s="1"/>
  <c r="R43" i="8" s="1"/>
  <c r="K363" i="7"/>
  <c r="O363" i="7"/>
  <c r="S363" i="7"/>
  <c r="S382" i="7" s="1"/>
  <c r="S43" i="8" s="1"/>
  <c r="T363" i="7"/>
  <c r="T382" i="7" s="1"/>
  <c r="T43" i="8" s="1"/>
  <c r="U363" i="7"/>
  <c r="U382" i="7" s="1"/>
  <c r="U43" i="8" s="1"/>
  <c r="V363" i="7"/>
  <c r="V382" i="7" s="1"/>
  <c r="V43" i="8" s="1"/>
  <c r="W363" i="7"/>
  <c r="W382" i="7" s="1"/>
  <c r="W43" i="8" s="1"/>
  <c r="X363" i="7"/>
  <c r="Y363" i="7"/>
  <c r="Y382" i="7" s="1"/>
  <c r="Y43" i="8" s="1"/>
  <c r="Z363" i="7"/>
  <c r="Z382" i="7" s="1"/>
  <c r="Z43" i="8" s="1"/>
  <c r="AA363" i="7"/>
  <c r="AA382" i="7" s="1"/>
  <c r="AA43" i="8" s="1"/>
  <c r="AB363" i="7"/>
  <c r="AB382" i="7" s="1"/>
  <c r="AB43" i="8" s="1"/>
  <c r="AC363" i="7"/>
  <c r="AC382" i="7" s="1"/>
  <c r="AC43" i="8" s="1"/>
  <c r="AD363" i="7"/>
  <c r="AD382" i="7" s="1"/>
  <c r="AD43" i="8" s="1"/>
  <c r="AE363" i="7"/>
  <c r="AE382" i="7" s="1"/>
  <c r="AE43" i="8" s="1"/>
  <c r="AF363" i="7"/>
  <c r="AG363" i="7"/>
  <c r="AG382" i="7" s="1"/>
  <c r="AG43" i="8" s="1"/>
  <c r="AH363" i="7"/>
  <c r="AH382" i="7" s="1"/>
  <c r="AH43" i="8" s="1"/>
  <c r="AI363" i="7"/>
  <c r="AI382" i="7" s="1"/>
  <c r="AI43" i="8" s="1"/>
  <c r="AJ363" i="7"/>
  <c r="AJ382" i="7" s="1"/>
  <c r="AJ43" i="8" s="1"/>
  <c r="AK363" i="7"/>
  <c r="AK382" i="7" s="1"/>
  <c r="AK43" i="8" s="1"/>
  <c r="AL363" i="7"/>
  <c r="AL382" i="7" s="1"/>
  <c r="AL43" i="8" s="1"/>
  <c r="AM363" i="7"/>
  <c r="AM382" i="7" s="1"/>
  <c r="AM43" i="8" s="1"/>
  <c r="AN363" i="7"/>
  <c r="AO363" i="7"/>
  <c r="AO382" i="7" s="1"/>
  <c r="AO43" i="8" s="1"/>
  <c r="AP363" i="7"/>
  <c r="AP382" i="7" s="1"/>
  <c r="AP43" i="8" s="1"/>
  <c r="AQ363" i="7"/>
  <c r="AQ382" i="7" s="1"/>
  <c r="AQ43" i="8" s="1"/>
  <c r="AR363" i="7"/>
  <c r="AR382" i="7" s="1"/>
  <c r="AR43" i="8" s="1"/>
  <c r="AS363" i="7"/>
  <c r="AS382" i="7" s="1"/>
  <c r="AS43" i="8" s="1"/>
  <c r="AT363" i="7"/>
  <c r="AT382" i="7" s="1"/>
  <c r="AT43" i="8" s="1"/>
  <c r="AU363" i="7"/>
  <c r="AU382" i="7" s="1"/>
  <c r="AU43" i="8" s="1"/>
  <c r="AV361" i="7"/>
  <c r="AV42" i="8" s="1"/>
  <c r="AW361" i="7"/>
  <c r="AX361" i="7"/>
  <c r="AY361" i="7"/>
  <c r="F351" i="7"/>
  <c r="H351" i="7"/>
  <c r="J351" i="7"/>
  <c r="L351" i="7" s="1"/>
  <c r="K351" i="7"/>
  <c r="O351" i="7"/>
  <c r="S351" i="7"/>
  <c r="T351" i="7"/>
  <c r="U351" i="7"/>
  <c r="V351" i="7"/>
  <c r="W351" i="7"/>
  <c r="X351" i="7"/>
  <c r="Y351" i="7"/>
  <c r="Z351" i="7"/>
  <c r="AA351" i="7"/>
  <c r="AB351" i="7"/>
  <c r="AC351" i="7"/>
  <c r="AD351" i="7"/>
  <c r="AE351" i="7"/>
  <c r="AF351" i="7"/>
  <c r="AG351" i="7"/>
  <c r="AH351" i="7"/>
  <c r="AI351" i="7"/>
  <c r="AJ351" i="7"/>
  <c r="AK351" i="7"/>
  <c r="AL351" i="7"/>
  <c r="AM351" i="7"/>
  <c r="AN351" i="7"/>
  <c r="AO351" i="7"/>
  <c r="AP351" i="7"/>
  <c r="AQ351" i="7"/>
  <c r="AR351" i="7"/>
  <c r="AS351" i="7"/>
  <c r="AT351" i="7"/>
  <c r="AU351" i="7"/>
  <c r="F350" i="7"/>
  <c r="L350" i="7" s="1"/>
  <c r="H350" i="7"/>
  <c r="J350" i="7"/>
  <c r="K350" i="7"/>
  <c r="O350" i="7"/>
  <c r="R350" i="7"/>
  <c r="S350" i="7"/>
  <c r="T350" i="7"/>
  <c r="U350" i="7"/>
  <c r="V350" i="7"/>
  <c r="W350" i="7"/>
  <c r="X350" i="7"/>
  <c r="Y350" i="7"/>
  <c r="Z350" i="7"/>
  <c r="AA350" i="7"/>
  <c r="AB350" i="7"/>
  <c r="AC350" i="7"/>
  <c r="AD350" i="7"/>
  <c r="AE350" i="7"/>
  <c r="AF350" i="7"/>
  <c r="AG350" i="7"/>
  <c r="AH350" i="7"/>
  <c r="AI350" i="7"/>
  <c r="AJ350" i="7"/>
  <c r="AK350" i="7"/>
  <c r="AL350" i="7"/>
  <c r="AM350" i="7"/>
  <c r="AN350" i="7"/>
  <c r="AO350" i="7"/>
  <c r="AP350" i="7"/>
  <c r="AQ350" i="7"/>
  <c r="AR350" i="7"/>
  <c r="AS350" i="7"/>
  <c r="AT350" i="7"/>
  <c r="AU350" i="7"/>
  <c r="F349" i="7"/>
  <c r="H349" i="7"/>
  <c r="L349" i="7" s="1"/>
  <c r="J349" i="7"/>
  <c r="R349" i="7" s="1"/>
  <c r="K349" i="7"/>
  <c r="O349" i="7"/>
  <c r="S349" i="7"/>
  <c r="T349" i="7"/>
  <c r="U349" i="7"/>
  <c r="V349" i="7"/>
  <c r="W349" i="7"/>
  <c r="X349" i="7"/>
  <c r="Y349" i="7"/>
  <c r="Z349" i="7"/>
  <c r="AA349" i="7"/>
  <c r="AB349" i="7"/>
  <c r="AC349" i="7"/>
  <c r="AD349" i="7"/>
  <c r="AE349" i="7"/>
  <c r="AF349" i="7"/>
  <c r="AG349" i="7"/>
  <c r="AH349" i="7"/>
  <c r="AI349" i="7"/>
  <c r="AJ349" i="7"/>
  <c r="AK349" i="7"/>
  <c r="AL349" i="7"/>
  <c r="AM349" i="7"/>
  <c r="AN349" i="7"/>
  <c r="AO349" i="7"/>
  <c r="AP349" i="7"/>
  <c r="AQ349" i="7"/>
  <c r="AR349" i="7"/>
  <c r="AS349" i="7"/>
  <c r="AT349" i="7"/>
  <c r="AU349" i="7"/>
  <c r="F348" i="7"/>
  <c r="L348" i="7" s="1"/>
  <c r="H348" i="7"/>
  <c r="J348" i="7"/>
  <c r="K348" i="7"/>
  <c r="O348" i="7"/>
  <c r="R348" i="7"/>
  <c r="S348" i="7"/>
  <c r="T348" i="7"/>
  <c r="U348" i="7"/>
  <c r="V348" i="7"/>
  <c r="W348" i="7"/>
  <c r="X348" i="7"/>
  <c r="Y348" i="7"/>
  <c r="Z348" i="7"/>
  <c r="AA348" i="7"/>
  <c r="AB348" i="7"/>
  <c r="AC348" i="7"/>
  <c r="AD348" i="7"/>
  <c r="AE348" i="7"/>
  <c r="AF348" i="7"/>
  <c r="AG348" i="7"/>
  <c r="AH348" i="7"/>
  <c r="AI348" i="7"/>
  <c r="AJ348" i="7"/>
  <c r="AK348" i="7"/>
  <c r="AL348" i="7"/>
  <c r="AM348" i="7"/>
  <c r="AN348" i="7"/>
  <c r="AO348" i="7"/>
  <c r="AP348" i="7"/>
  <c r="AQ348" i="7"/>
  <c r="AR348" i="7"/>
  <c r="AS348" i="7"/>
  <c r="AT348" i="7"/>
  <c r="AU348" i="7"/>
  <c r="F347" i="7"/>
  <c r="H347" i="7"/>
  <c r="L347" i="7" s="1"/>
  <c r="J347" i="7"/>
  <c r="R347" i="7" s="1"/>
  <c r="K347" i="7"/>
  <c r="O347" i="7"/>
  <c r="S347" i="7"/>
  <c r="S361" i="7" s="1"/>
  <c r="S42" i="8" s="1"/>
  <c r="T347" i="7"/>
  <c r="U347" i="7"/>
  <c r="V347" i="7"/>
  <c r="W347" i="7"/>
  <c r="X347" i="7"/>
  <c r="Y347" i="7"/>
  <c r="Z347" i="7"/>
  <c r="AA347" i="7"/>
  <c r="AA361" i="7" s="1"/>
  <c r="AA42" i="8" s="1"/>
  <c r="AB347" i="7"/>
  <c r="AC347" i="7"/>
  <c r="AD347" i="7"/>
  <c r="AE347" i="7"/>
  <c r="AF347" i="7"/>
  <c r="AG347" i="7"/>
  <c r="AH347" i="7"/>
  <c r="AI347" i="7"/>
  <c r="AI361" i="7" s="1"/>
  <c r="AI42" i="8" s="1"/>
  <c r="AJ347" i="7"/>
  <c r="AK347" i="7"/>
  <c r="AL347" i="7"/>
  <c r="AM347" i="7"/>
  <c r="AN347" i="7"/>
  <c r="AO347" i="7"/>
  <c r="AP347" i="7"/>
  <c r="AQ347" i="7"/>
  <c r="AQ361" i="7" s="1"/>
  <c r="AQ42" i="8" s="1"/>
  <c r="AR347" i="7"/>
  <c r="AS347" i="7"/>
  <c r="AT347" i="7"/>
  <c r="AU347" i="7"/>
  <c r="F346" i="7"/>
  <c r="L346" i="7" s="1"/>
  <c r="H346" i="7"/>
  <c r="J346" i="7"/>
  <c r="K346" i="7"/>
  <c r="O346" i="7"/>
  <c r="R346" i="7"/>
  <c r="S346" i="7"/>
  <c r="T346" i="7"/>
  <c r="U346" i="7"/>
  <c r="V346" i="7"/>
  <c r="W346" i="7"/>
  <c r="X346" i="7"/>
  <c r="Y346" i="7"/>
  <c r="Z346" i="7"/>
  <c r="AA346" i="7"/>
  <c r="AB346" i="7"/>
  <c r="AC346" i="7"/>
  <c r="AD346" i="7"/>
  <c r="AE346" i="7"/>
  <c r="AF346" i="7"/>
  <c r="AG346" i="7"/>
  <c r="AH346" i="7"/>
  <c r="AI346" i="7"/>
  <c r="AJ346" i="7"/>
  <c r="AK346" i="7"/>
  <c r="AL346" i="7"/>
  <c r="AM346" i="7"/>
  <c r="AN346" i="7"/>
  <c r="AO346" i="7"/>
  <c r="AP346" i="7"/>
  <c r="AQ346" i="7"/>
  <c r="AR346" i="7"/>
  <c r="AS346" i="7"/>
  <c r="AT346" i="7"/>
  <c r="AU346" i="7"/>
  <c r="F345" i="7"/>
  <c r="H345" i="7"/>
  <c r="J345" i="7"/>
  <c r="R345" i="7" s="1"/>
  <c r="K345" i="7"/>
  <c r="O345" i="7"/>
  <c r="S345" i="7"/>
  <c r="T345" i="7"/>
  <c r="U345" i="7"/>
  <c r="V345" i="7"/>
  <c r="W345" i="7"/>
  <c r="X345" i="7"/>
  <c r="Y345" i="7"/>
  <c r="Z345" i="7"/>
  <c r="AA345" i="7"/>
  <c r="AB345" i="7"/>
  <c r="AC345" i="7"/>
  <c r="AD345" i="7"/>
  <c r="AE345" i="7"/>
  <c r="AF345" i="7"/>
  <c r="AG345" i="7"/>
  <c r="AH345" i="7"/>
  <c r="AI345" i="7"/>
  <c r="AJ345" i="7"/>
  <c r="AK345" i="7"/>
  <c r="AL345" i="7"/>
  <c r="AM345" i="7"/>
  <c r="AN345" i="7"/>
  <c r="AO345" i="7"/>
  <c r="AP345" i="7"/>
  <c r="AQ345" i="7"/>
  <c r="AR345" i="7"/>
  <c r="AS345" i="7"/>
  <c r="AT345" i="7"/>
  <c r="AU345" i="7"/>
  <c r="F344" i="7"/>
  <c r="H344" i="7"/>
  <c r="J344" i="7"/>
  <c r="K344" i="7"/>
  <c r="L344" i="7"/>
  <c r="O344" i="7"/>
  <c r="R344" i="7"/>
  <c r="S344" i="7"/>
  <c r="T344" i="7"/>
  <c r="U344" i="7"/>
  <c r="V344" i="7"/>
  <c r="W344" i="7"/>
  <c r="X344" i="7"/>
  <c r="Y344" i="7"/>
  <c r="Z344" i="7"/>
  <c r="AA344" i="7"/>
  <c r="AB344" i="7"/>
  <c r="AC344" i="7"/>
  <c r="AD344" i="7"/>
  <c r="AE344" i="7"/>
  <c r="AF344" i="7"/>
  <c r="AG344" i="7"/>
  <c r="AH344" i="7"/>
  <c r="AI344" i="7"/>
  <c r="AJ344" i="7"/>
  <c r="AK344" i="7"/>
  <c r="AL344" i="7"/>
  <c r="AM344" i="7"/>
  <c r="AN344" i="7"/>
  <c r="AO344" i="7"/>
  <c r="AP344" i="7"/>
  <c r="AQ344" i="7"/>
  <c r="AR344" i="7"/>
  <c r="AS344" i="7"/>
  <c r="AT344" i="7"/>
  <c r="AU344" i="7"/>
  <c r="F343" i="7"/>
  <c r="L343" i="7" s="1"/>
  <c r="H343" i="7"/>
  <c r="J343" i="7"/>
  <c r="R343" i="7" s="1"/>
  <c r="K343" i="7"/>
  <c r="O343" i="7"/>
  <c r="S343" i="7"/>
  <c r="T343" i="7"/>
  <c r="U343" i="7"/>
  <c r="V343" i="7"/>
  <c r="W343" i="7"/>
  <c r="X343" i="7"/>
  <c r="Y343" i="7"/>
  <c r="Z343" i="7"/>
  <c r="AA343" i="7"/>
  <c r="AB343" i="7"/>
  <c r="AC343" i="7"/>
  <c r="AD343" i="7"/>
  <c r="AE343" i="7"/>
  <c r="AF343" i="7"/>
  <c r="AG343" i="7"/>
  <c r="AH343" i="7"/>
  <c r="AI343" i="7"/>
  <c r="AJ343" i="7"/>
  <c r="AK343" i="7"/>
  <c r="AL343" i="7"/>
  <c r="AM343" i="7"/>
  <c r="AN343" i="7"/>
  <c r="AO343" i="7"/>
  <c r="AP343" i="7"/>
  <c r="AQ343" i="7"/>
  <c r="AR343" i="7"/>
  <c r="AS343" i="7"/>
  <c r="AT343" i="7"/>
  <c r="AU343" i="7"/>
  <c r="F342" i="7"/>
  <c r="H342" i="7"/>
  <c r="H361" i="7" s="1"/>
  <c r="G42" i="8" s="1"/>
  <c r="H42" i="8" s="1"/>
  <c r="J342" i="7"/>
  <c r="J361" i="7" s="1"/>
  <c r="I42" i="8" s="1"/>
  <c r="J42" i="8" s="1"/>
  <c r="K342" i="7"/>
  <c r="L342" i="7"/>
  <c r="O342" i="7"/>
  <c r="R342" i="7"/>
  <c r="S342" i="7"/>
  <c r="T342" i="7"/>
  <c r="U342" i="7"/>
  <c r="U361" i="7" s="1"/>
  <c r="U42" i="8" s="1"/>
  <c r="V342" i="7"/>
  <c r="V361" i="7" s="1"/>
  <c r="V42" i="8" s="1"/>
  <c r="W342" i="7"/>
  <c r="W361" i="7" s="1"/>
  <c r="W42" i="8" s="1"/>
  <c r="X342" i="7"/>
  <c r="Y342" i="7"/>
  <c r="Y361" i="7" s="1"/>
  <c r="Y42" i="8" s="1"/>
  <c r="Z342" i="7"/>
  <c r="Z361" i="7" s="1"/>
  <c r="Z42" i="8" s="1"/>
  <c r="AA342" i="7"/>
  <c r="AB342" i="7"/>
  <c r="AC342" i="7"/>
  <c r="AC361" i="7" s="1"/>
  <c r="AC42" i="8" s="1"/>
  <c r="AD342" i="7"/>
  <c r="AD361" i="7" s="1"/>
  <c r="AD42" i="8" s="1"/>
  <c r="AE342" i="7"/>
  <c r="AE361" i="7" s="1"/>
  <c r="AE42" i="8" s="1"/>
  <c r="AF342" i="7"/>
  <c r="AG342" i="7"/>
  <c r="AG361" i="7" s="1"/>
  <c r="AG42" i="8" s="1"/>
  <c r="AH342" i="7"/>
  <c r="AH361" i="7" s="1"/>
  <c r="AH42" i="8" s="1"/>
  <c r="AI342" i="7"/>
  <c r="AJ342" i="7"/>
  <c r="AK342" i="7"/>
  <c r="AK361" i="7" s="1"/>
  <c r="AK42" i="8" s="1"/>
  <c r="AL342" i="7"/>
  <c r="AL361" i="7" s="1"/>
  <c r="AL42" i="8" s="1"/>
  <c r="AM342" i="7"/>
  <c r="AM361" i="7" s="1"/>
  <c r="AM42" i="8" s="1"/>
  <c r="AN342" i="7"/>
  <c r="AO342" i="7"/>
  <c r="AO361" i="7" s="1"/>
  <c r="AO42" i="8" s="1"/>
  <c r="AP342" i="7"/>
  <c r="AP361" i="7" s="1"/>
  <c r="AP42" i="8" s="1"/>
  <c r="AQ342" i="7"/>
  <c r="AR342" i="7"/>
  <c r="AS342" i="7"/>
  <c r="AS361" i="7" s="1"/>
  <c r="AS42" i="8" s="1"/>
  <c r="AT342" i="7"/>
  <c r="AT361" i="7" s="1"/>
  <c r="AT42" i="8" s="1"/>
  <c r="AU342" i="7"/>
  <c r="AU361" i="7" s="1"/>
  <c r="AU42" i="8" s="1"/>
  <c r="AD340" i="7"/>
  <c r="AD41" i="8" s="1"/>
  <c r="AV340" i="7"/>
  <c r="AV41" i="8" s="1"/>
  <c r="AW340" i="7"/>
  <c r="AX340" i="7"/>
  <c r="AY340" i="7"/>
  <c r="F334" i="7"/>
  <c r="H334" i="7"/>
  <c r="J334" i="7"/>
  <c r="K334" i="7"/>
  <c r="O334" i="7"/>
  <c r="S334" i="7"/>
  <c r="T334" i="7"/>
  <c r="U334" i="7"/>
  <c r="V334" i="7"/>
  <c r="W334" i="7"/>
  <c r="X334" i="7"/>
  <c r="Y334" i="7"/>
  <c r="Z334" i="7"/>
  <c r="AA334" i="7"/>
  <c r="AB334" i="7"/>
  <c r="AC334" i="7"/>
  <c r="AD334" i="7"/>
  <c r="AE334" i="7"/>
  <c r="AF334" i="7"/>
  <c r="AG334" i="7"/>
  <c r="AH334" i="7"/>
  <c r="AI334" i="7"/>
  <c r="AJ334" i="7"/>
  <c r="AK334" i="7"/>
  <c r="AL334" i="7"/>
  <c r="AM334" i="7"/>
  <c r="AN334" i="7"/>
  <c r="AO334" i="7"/>
  <c r="AP334" i="7"/>
  <c r="AQ334" i="7"/>
  <c r="AR334" i="7"/>
  <c r="AS334" i="7"/>
  <c r="AT334" i="7"/>
  <c r="AU334" i="7"/>
  <c r="F333" i="7"/>
  <c r="L333" i="7" s="1"/>
  <c r="H333" i="7"/>
  <c r="J333" i="7"/>
  <c r="K333" i="7"/>
  <c r="O333" i="7"/>
  <c r="R333" i="7"/>
  <c r="S333" i="7"/>
  <c r="T333" i="7"/>
  <c r="U333" i="7"/>
  <c r="V333" i="7"/>
  <c r="W333" i="7"/>
  <c r="X333" i="7"/>
  <c r="Y333" i="7"/>
  <c r="Z333" i="7"/>
  <c r="AA333" i="7"/>
  <c r="AB333" i="7"/>
  <c r="AC333" i="7"/>
  <c r="AD333" i="7"/>
  <c r="AE333" i="7"/>
  <c r="AF333" i="7"/>
  <c r="AG333" i="7"/>
  <c r="AH333" i="7"/>
  <c r="AI333" i="7"/>
  <c r="AJ333" i="7"/>
  <c r="AK333" i="7"/>
  <c r="AL333" i="7"/>
  <c r="AM333" i="7"/>
  <c r="AN333" i="7"/>
  <c r="AO333" i="7"/>
  <c r="AP333" i="7"/>
  <c r="AQ333" i="7"/>
  <c r="AR333" i="7"/>
  <c r="AS333" i="7"/>
  <c r="AT333" i="7"/>
  <c r="AU333" i="7"/>
  <c r="F332" i="7"/>
  <c r="H332" i="7"/>
  <c r="L332" i="7" s="1"/>
  <c r="J332" i="7"/>
  <c r="R332" i="7" s="1"/>
  <c r="K332" i="7"/>
  <c r="O332" i="7"/>
  <c r="S332" i="7"/>
  <c r="T332" i="7"/>
  <c r="U332" i="7"/>
  <c r="V332" i="7"/>
  <c r="W332" i="7"/>
  <c r="X332" i="7"/>
  <c r="Y332" i="7"/>
  <c r="Z332" i="7"/>
  <c r="AA332" i="7"/>
  <c r="AB332" i="7"/>
  <c r="AC332" i="7"/>
  <c r="AD332" i="7"/>
  <c r="AE332" i="7"/>
  <c r="AF332" i="7"/>
  <c r="AG332" i="7"/>
  <c r="AH332" i="7"/>
  <c r="AI332" i="7"/>
  <c r="AJ332" i="7"/>
  <c r="AK332" i="7"/>
  <c r="AL332" i="7"/>
  <c r="AM332" i="7"/>
  <c r="AN332" i="7"/>
  <c r="AO332" i="7"/>
  <c r="AP332" i="7"/>
  <c r="AQ332" i="7"/>
  <c r="AR332" i="7"/>
  <c r="AS332" i="7"/>
  <c r="AT332" i="7"/>
  <c r="AU332" i="7"/>
  <c r="F331" i="7"/>
  <c r="L331" i="7" s="1"/>
  <c r="H331" i="7"/>
  <c r="J331" i="7"/>
  <c r="K331" i="7"/>
  <c r="O331" i="7"/>
  <c r="R331" i="7"/>
  <c r="S331" i="7"/>
  <c r="T331" i="7"/>
  <c r="U331" i="7"/>
  <c r="V331" i="7"/>
  <c r="W331" i="7"/>
  <c r="X331" i="7"/>
  <c r="Y331" i="7"/>
  <c r="Z331" i="7"/>
  <c r="AA331" i="7"/>
  <c r="AB331" i="7"/>
  <c r="AC331" i="7"/>
  <c r="AD331" i="7"/>
  <c r="AE331" i="7"/>
  <c r="AF331" i="7"/>
  <c r="AG331" i="7"/>
  <c r="AH331" i="7"/>
  <c r="AI331" i="7"/>
  <c r="AJ331" i="7"/>
  <c r="AK331" i="7"/>
  <c r="AL331" i="7"/>
  <c r="AM331" i="7"/>
  <c r="AN331" i="7"/>
  <c r="AO331" i="7"/>
  <c r="AP331" i="7"/>
  <c r="AQ331" i="7"/>
  <c r="AR331" i="7"/>
  <c r="AS331" i="7"/>
  <c r="AT331" i="7"/>
  <c r="AU331" i="7"/>
  <c r="F330" i="7"/>
  <c r="H330" i="7"/>
  <c r="L330" i="7" s="1"/>
  <c r="J330" i="7"/>
  <c r="R330" i="7" s="1"/>
  <c r="K330" i="7"/>
  <c r="O330" i="7"/>
  <c r="S330" i="7"/>
  <c r="T330" i="7"/>
  <c r="U330" i="7"/>
  <c r="V330" i="7"/>
  <c r="W330" i="7"/>
  <c r="X330" i="7"/>
  <c r="Y330" i="7"/>
  <c r="Z330" i="7"/>
  <c r="AA330" i="7"/>
  <c r="AB330" i="7"/>
  <c r="AC330" i="7"/>
  <c r="AD330" i="7"/>
  <c r="AE330" i="7"/>
  <c r="AF330" i="7"/>
  <c r="AG330" i="7"/>
  <c r="AH330" i="7"/>
  <c r="AI330" i="7"/>
  <c r="AJ330" i="7"/>
  <c r="AK330" i="7"/>
  <c r="AL330" i="7"/>
  <c r="AM330" i="7"/>
  <c r="AN330" i="7"/>
  <c r="AO330" i="7"/>
  <c r="AP330" i="7"/>
  <c r="AQ330" i="7"/>
  <c r="AR330" i="7"/>
  <c r="AS330" i="7"/>
  <c r="AT330" i="7"/>
  <c r="AU330" i="7"/>
  <c r="F329" i="7"/>
  <c r="L329" i="7" s="1"/>
  <c r="H329" i="7"/>
  <c r="J329" i="7"/>
  <c r="K329" i="7"/>
  <c r="O329" i="7"/>
  <c r="R329" i="7"/>
  <c r="S329" i="7"/>
  <c r="T329" i="7"/>
  <c r="U329" i="7"/>
  <c r="V329" i="7"/>
  <c r="W329" i="7"/>
  <c r="X329" i="7"/>
  <c r="Y329" i="7"/>
  <c r="Z329" i="7"/>
  <c r="AA329" i="7"/>
  <c r="AB329" i="7"/>
  <c r="AC329" i="7"/>
  <c r="AD329" i="7"/>
  <c r="AE329" i="7"/>
  <c r="AF329" i="7"/>
  <c r="AG329" i="7"/>
  <c r="AH329" i="7"/>
  <c r="AI329" i="7"/>
  <c r="AJ329" i="7"/>
  <c r="AK329" i="7"/>
  <c r="AL329" i="7"/>
  <c r="AM329" i="7"/>
  <c r="AN329" i="7"/>
  <c r="AO329" i="7"/>
  <c r="AP329" i="7"/>
  <c r="AQ329" i="7"/>
  <c r="AR329" i="7"/>
  <c r="AS329" i="7"/>
  <c r="AT329" i="7"/>
  <c r="AU329" i="7"/>
  <c r="F328" i="7"/>
  <c r="H328" i="7"/>
  <c r="J328" i="7"/>
  <c r="R328" i="7" s="1"/>
  <c r="K328" i="7"/>
  <c r="O328" i="7"/>
  <c r="S328" i="7"/>
  <c r="T328" i="7"/>
  <c r="U328" i="7"/>
  <c r="V328" i="7"/>
  <c r="W328" i="7"/>
  <c r="X328" i="7"/>
  <c r="Y328" i="7"/>
  <c r="Z328" i="7"/>
  <c r="AA328" i="7"/>
  <c r="AB328" i="7"/>
  <c r="AC328" i="7"/>
  <c r="AD328" i="7"/>
  <c r="AE328" i="7"/>
  <c r="AF328" i="7"/>
  <c r="AG328" i="7"/>
  <c r="AH328" i="7"/>
  <c r="AI328" i="7"/>
  <c r="AJ328" i="7"/>
  <c r="AK328" i="7"/>
  <c r="AL328" i="7"/>
  <c r="AM328" i="7"/>
  <c r="AN328" i="7"/>
  <c r="AO328" i="7"/>
  <c r="AP328" i="7"/>
  <c r="AQ328" i="7"/>
  <c r="AR328" i="7"/>
  <c r="AS328" i="7"/>
  <c r="AT328" i="7"/>
  <c r="AU328" i="7"/>
  <c r="F327" i="7"/>
  <c r="L327" i="7" s="1"/>
  <c r="H327" i="7"/>
  <c r="J327" i="7"/>
  <c r="K327" i="7"/>
  <c r="O327" i="7"/>
  <c r="R327" i="7"/>
  <c r="S327" i="7"/>
  <c r="T327" i="7"/>
  <c r="U327" i="7"/>
  <c r="V327" i="7"/>
  <c r="W327" i="7"/>
  <c r="X327" i="7"/>
  <c r="Y327" i="7"/>
  <c r="Z327" i="7"/>
  <c r="AA327" i="7"/>
  <c r="AB327" i="7"/>
  <c r="AC327" i="7"/>
  <c r="AD327" i="7"/>
  <c r="AE327" i="7"/>
  <c r="AF327" i="7"/>
  <c r="AG327" i="7"/>
  <c r="AH327" i="7"/>
  <c r="AI327" i="7"/>
  <c r="AJ327" i="7"/>
  <c r="AK327" i="7"/>
  <c r="AL327" i="7"/>
  <c r="AM327" i="7"/>
  <c r="AN327" i="7"/>
  <c r="AO327" i="7"/>
  <c r="AP327" i="7"/>
  <c r="AQ327" i="7"/>
  <c r="AR327" i="7"/>
  <c r="AS327" i="7"/>
  <c r="AT327" i="7"/>
  <c r="AU327" i="7"/>
  <c r="F326" i="7"/>
  <c r="H326" i="7"/>
  <c r="L326" i="7" s="1"/>
  <c r="J326" i="7"/>
  <c r="R326" i="7" s="1"/>
  <c r="K326" i="7"/>
  <c r="O326" i="7"/>
  <c r="S326" i="7"/>
  <c r="T326" i="7"/>
  <c r="U326" i="7"/>
  <c r="V326" i="7"/>
  <c r="V340" i="7" s="1"/>
  <c r="V41" i="8" s="1"/>
  <c r="W326" i="7"/>
  <c r="X326" i="7"/>
  <c r="Y326" i="7"/>
  <c r="Z326" i="7"/>
  <c r="AA326" i="7"/>
  <c r="AB326" i="7"/>
  <c r="AC326" i="7"/>
  <c r="AD326" i="7"/>
  <c r="AE326" i="7"/>
  <c r="AF326" i="7"/>
  <c r="AG326" i="7"/>
  <c r="AH326" i="7"/>
  <c r="AI326" i="7"/>
  <c r="AJ326" i="7"/>
  <c r="AK326" i="7"/>
  <c r="AL326" i="7"/>
  <c r="AL340" i="7" s="1"/>
  <c r="AL41" i="8" s="1"/>
  <c r="AM326" i="7"/>
  <c r="AN326" i="7"/>
  <c r="AO326" i="7"/>
  <c r="AP326" i="7"/>
  <c r="AQ326" i="7"/>
  <c r="AR326" i="7"/>
  <c r="AS326" i="7"/>
  <c r="AT326" i="7"/>
  <c r="AT340" i="7" s="1"/>
  <c r="AT41" i="8" s="1"/>
  <c r="AU326" i="7"/>
  <c r="F325" i="7"/>
  <c r="H325" i="7"/>
  <c r="L325" i="7" s="1"/>
  <c r="J325" i="7"/>
  <c r="R325" i="7" s="1"/>
  <c r="K325" i="7"/>
  <c r="O325" i="7"/>
  <c r="S325" i="7"/>
  <c r="T325" i="7"/>
  <c r="U325" i="7"/>
  <c r="V325" i="7"/>
  <c r="W325" i="7"/>
  <c r="X325" i="7"/>
  <c r="Y325" i="7"/>
  <c r="Z325" i="7"/>
  <c r="AA325" i="7"/>
  <c r="AB325" i="7"/>
  <c r="AC325" i="7"/>
  <c r="AD325" i="7"/>
  <c r="AE325" i="7"/>
  <c r="AF325" i="7"/>
  <c r="AG325" i="7"/>
  <c r="AH325" i="7"/>
  <c r="AI325" i="7"/>
  <c r="AJ325" i="7"/>
  <c r="AK325" i="7"/>
  <c r="AL325" i="7"/>
  <c r="AM325" i="7"/>
  <c r="AN325" i="7"/>
  <c r="AO325" i="7"/>
  <c r="AP325" i="7"/>
  <c r="AQ325" i="7"/>
  <c r="AR325" i="7"/>
  <c r="AS325" i="7"/>
  <c r="AT325" i="7"/>
  <c r="AU325" i="7"/>
  <c r="F324" i="7"/>
  <c r="H324" i="7"/>
  <c r="J324" i="7"/>
  <c r="K324" i="7"/>
  <c r="L324" i="7"/>
  <c r="O324" i="7"/>
  <c r="R324" i="7"/>
  <c r="S324" i="7"/>
  <c r="T324" i="7"/>
  <c r="U324" i="7"/>
  <c r="V324" i="7"/>
  <c r="W324" i="7"/>
  <c r="X324" i="7"/>
  <c r="Y324" i="7"/>
  <c r="Z324" i="7"/>
  <c r="AA324" i="7"/>
  <c r="AB324" i="7"/>
  <c r="AC324" i="7"/>
  <c r="AD324" i="7"/>
  <c r="AE324" i="7"/>
  <c r="AF324" i="7"/>
  <c r="AG324" i="7"/>
  <c r="AH324" i="7"/>
  <c r="AI324" i="7"/>
  <c r="AJ324" i="7"/>
  <c r="AK324" i="7"/>
  <c r="AL324" i="7"/>
  <c r="AM324" i="7"/>
  <c r="AN324" i="7"/>
  <c r="AO324" i="7"/>
  <c r="AP324" i="7"/>
  <c r="AQ324" i="7"/>
  <c r="AR324" i="7"/>
  <c r="AS324" i="7"/>
  <c r="AT324" i="7"/>
  <c r="AU324" i="7"/>
  <c r="F323" i="7"/>
  <c r="L323" i="7" s="1"/>
  <c r="H323" i="7"/>
  <c r="J323" i="7"/>
  <c r="R323" i="7" s="1"/>
  <c r="K323" i="7"/>
  <c r="O323" i="7"/>
  <c r="S323" i="7"/>
  <c r="T323" i="7"/>
  <c r="U323" i="7"/>
  <c r="V323" i="7"/>
  <c r="W323" i="7"/>
  <c r="X323" i="7"/>
  <c r="Y323" i="7"/>
  <c r="Z323" i="7"/>
  <c r="AA323" i="7"/>
  <c r="AB323" i="7"/>
  <c r="AC323" i="7"/>
  <c r="AD323" i="7"/>
  <c r="AE323" i="7"/>
  <c r="AF323" i="7"/>
  <c r="AG323" i="7"/>
  <c r="AH323" i="7"/>
  <c r="AI323" i="7"/>
  <c r="AJ323" i="7"/>
  <c r="AK323" i="7"/>
  <c r="AL323" i="7"/>
  <c r="AM323" i="7"/>
  <c r="AN323" i="7"/>
  <c r="AO323" i="7"/>
  <c r="AP323" i="7"/>
  <c r="AQ323" i="7"/>
  <c r="AR323" i="7"/>
  <c r="AS323" i="7"/>
  <c r="AT323" i="7"/>
  <c r="AU323" i="7"/>
  <c r="F322" i="7"/>
  <c r="H322" i="7"/>
  <c r="J322" i="7"/>
  <c r="K322" i="7"/>
  <c r="L322" i="7"/>
  <c r="O322" i="7"/>
  <c r="R322" i="7"/>
  <c r="S322" i="7"/>
  <c r="T322" i="7"/>
  <c r="U322" i="7"/>
  <c r="V322" i="7"/>
  <c r="W322" i="7"/>
  <c r="X322" i="7"/>
  <c r="Y322" i="7"/>
  <c r="Z322" i="7"/>
  <c r="AA322" i="7"/>
  <c r="AB322" i="7"/>
  <c r="AC322" i="7"/>
  <c r="AD322" i="7"/>
  <c r="AE322" i="7"/>
  <c r="AF322" i="7"/>
  <c r="AG322" i="7"/>
  <c r="AH322" i="7"/>
  <c r="AI322" i="7"/>
  <c r="AJ322" i="7"/>
  <c r="AK322" i="7"/>
  <c r="AL322" i="7"/>
  <c r="AM322" i="7"/>
  <c r="AN322" i="7"/>
  <c r="AO322" i="7"/>
  <c r="AP322" i="7"/>
  <c r="AQ322" i="7"/>
  <c r="AR322" i="7"/>
  <c r="AS322" i="7"/>
  <c r="AT322" i="7"/>
  <c r="AU322" i="7"/>
  <c r="F321" i="7"/>
  <c r="L321" i="7" s="1"/>
  <c r="H321" i="7"/>
  <c r="H340" i="7" s="1"/>
  <c r="G41" i="8" s="1"/>
  <c r="H41" i="8" s="1"/>
  <c r="J321" i="7"/>
  <c r="R321" i="7" s="1"/>
  <c r="K321" i="7"/>
  <c r="O321" i="7"/>
  <c r="S321" i="7"/>
  <c r="S340" i="7" s="1"/>
  <c r="S41" i="8" s="1"/>
  <c r="T321" i="7"/>
  <c r="U321" i="7"/>
  <c r="U340" i="7" s="1"/>
  <c r="U41" i="8" s="1"/>
  <c r="V321" i="7"/>
  <c r="W321" i="7"/>
  <c r="W340" i="7" s="1"/>
  <c r="W41" i="8" s="1"/>
  <c r="X321" i="7"/>
  <c r="X340" i="7" s="1"/>
  <c r="X41" i="8" s="1"/>
  <c r="Y321" i="7"/>
  <c r="Y340" i="7" s="1"/>
  <c r="Y41" i="8" s="1"/>
  <c r="Z321" i="7"/>
  <c r="AA321" i="7"/>
  <c r="AA340" i="7" s="1"/>
  <c r="AA41" i="8" s="1"/>
  <c r="AB321" i="7"/>
  <c r="AC321" i="7"/>
  <c r="AC340" i="7" s="1"/>
  <c r="AC41" i="8" s="1"/>
  <c r="AD321" i="7"/>
  <c r="AE321" i="7"/>
  <c r="AE340" i="7" s="1"/>
  <c r="AE41" i="8" s="1"/>
  <c r="AF321" i="7"/>
  <c r="AF340" i="7" s="1"/>
  <c r="AF41" i="8" s="1"/>
  <c r="AG321" i="7"/>
  <c r="AG340" i="7" s="1"/>
  <c r="AG41" i="8" s="1"/>
  <c r="AH321" i="7"/>
  <c r="AI321" i="7"/>
  <c r="AI340" i="7" s="1"/>
  <c r="AI41" i="8" s="1"/>
  <c r="AJ321" i="7"/>
  <c r="AK321" i="7"/>
  <c r="AK340" i="7" s="1"/>
  <c r="AK41" i="8" s="1"/>
  <c r="AL321" i="7"/>
  <c r="AM321" i="7"/>
  <c r="AM340" i="7" s="1"/>
  <c r="AM41" i="8" s="1"/>
  <c r="AN321" i="7"/>
  <c r="AN340" i="7" s="1"/>
  <c r="AN41" i="8" s="1"/>
  <c r="AO321" i="7"/>
  <c r="AO340" i="7" s="1"/>
  <c r="AO41" i="8" s="1"/>
  <c r="AP321" i="7"/>
  <c r="AQ321" i="7"/>
  <c r="AQ340" i="7" s="1"/>
  <c r="AQ41" i="8" s="1"/>
  <c r="AR321" i="7"/>
  <c r="AS321" i="7"/>
  <c r="AS340" i="7" s="1"/>
  <c r="AS41" i="8" s="1"/>
  <c r="AT321" i="7"/>
  <c r="AU321" i="7"/>
  <c r="AU340" i="7" s="1"/>
  <c r="AU41" i="8" s="1"/>
  <c r="AV319" i="7"/>
  <c r="AV40" i="8" s="1"/>
  <c r="AW319" i="7"/>
  <c r="AX319" i="7"/>
  <c r="AY319" i="7"/>
  <c r="F304" i="7"/>
  <c r="H304" i="7"/>
  <c r="L304" i="7" s="1"/>
  <c r="J304" i="7"/>
  <c r="R304" i="7" s="1"/>
  <c r="K304" i="7"/>
  <c r="O304" i="7"/>
  <c r="S304" i="7"/>
  <c r="S319" i="7" s="1"/>
  <c r="S40" i="8" s="1"/>
  <c r="T304" i="7"/>
  <c r="U304" i="7"/>
  <c r="V304" i="7"/>
  <c r="W304" i="7"/>
  <c r="X304" i="7"/>
  <c r="Y304" i="7"/>
  <c r="Z304" i="7"/>
  <c r="AA304" i="7"/>
  <c r="AB304" i="7"/>
  <c r="AC304" i="7"/>
  <c r="AD304" i="7"/>
  <c r="AE304" i="7"/>
  <c r="AF304" i="7"/>
  <c r="AG304" i="7"/>
  <c r="AH304" i="7"/>
  <c r="AI304" i="7"/>
  <c r="AJ304" i="7"/>
  <c r="AK304" i="7"/>
  <c r="AL304" i="7"/>
  <c r="AM304" i="7"/>
  <c r="AN304" i="7"/>
  <c r="AO304" i="7"/>
  <c r="AP304" i="7"/>
  <c r="AQ304" i="7"/>
  <c r="AR304" i="7"/>
  <c r="AS304" i="7"/>
  <c r="AT304" i="7"/>
  <c r="AU304" i="7"/>
  <c r="F303" i="7"/>
  <c r="L303" i="7" s="1"/>
  <c r="H303" i="7"/>
  <c r="J303" i="7"/>
  <c r="K303" i="7"/>
  <c r="O303" i="7"/>
  <c r="R303" i="7"/>
  <c r="S303" i="7"/>
  <c r="T303" i="7"/>
  <c r="U303" i="7"/>
  <c r="V303" i="7"/>
  <c r="W303" i="7"/>
  <c r="X303" i="7"/>
  <c r="Y303" i="7"/>
  <c r="Z303" i="7"/>
  <c r="AA303" i="7"/>
  <c r="AB303" i="7"/>
  <c r="AC303" i="7"/>
  <c r="AD303" i="7"/>
  <c r="AE303" i="7"/>
  <c r="AF303" i="7"/>
  <c r="AG303" i="7"/>
  <c r="AH303" i="7"/>
  <c r="AI303" i="7"/>
  <c r="AJ303" i="7"/>
  <c r="AK303" i="7"/>
  <c r="AL303" i="7"/>
  <c r="AM303" i="7"/>
  <c r="AN303" i="7"/>
  <c r="AO303" i="7"/>
  <c r="AP303" i="7"/>
  <c r="AQ303" i="7"/>
  <c r="AR303" i="7"/>
  <c r="AS303" i="7"/>
  <c r="AT303" i="7"/>
  <c r="AU303" i="7"/>
  <c r="F302" i="7"/>
  <c r="H302" i="7"/>
  <c r="L302" i="7" s="1"/>
  <c r="J302" i="7"/>
  <c r="K302" i="7"/>
  <c r="O302" i="7"/>
  <c r="R302" i="7"/>
  <c r="S302" i="7"/>
  <c r="T302" i="7"/>
  <c r="U302" i="7"/>
  <c r="V302" i="7"/>
  <c r="W302" i="7"/>
  <c r="X302" i="7"/>
  <c r="Y302" i="7"/>
  <c r="Z302" i="7"/>
  <c r="AA302" i="7"/>
  <c r="AB302" i="7"/>
  <c r="AC302" i="7"/>
  <c r="AD302" i="7"/>
  <c r="AE302" i="7"/>
  <c r="AF302" i="7"/>
  <c r="AG302" i="7"/>
  <c r="AH302" i="7"/>
  <c r="AI302" i="7"/>
  <c r="AJ302" i="7"/>
  <c r="AK302" i="7"/>
  <c r="AL302" i="7"/>
  <c r="AM302" i="7"/>
  <c r="AN302" i="7"/>
  <c r="AO302" i="7"/>
  <c r="AP302" i="7"/>
  <c r="AQ302" i="7"/>
  <c r="AR302" i="7"/>
  <c r="AS302" i="7"/>
  <c r="AT302" i="7"/>
  <c r="AU302" i="7"/>
  <c r="F301" i="7"/>
  <c r="L301" i="7" s="1"/>
  <c r="H301" i="7"/>
  <c r="J301" i="7"/>
  <c r="K301" i="7"/>
  <c r="O301" i="7"/>
  <c r="R301" i="7"/>
  <c r="S301" i="7"/>
  <c r="T301" i="7"/>
  <c r="U301" i="7"/>
  <c r="V301" i="7"/>
  <c r="W301" i="7"/>
  <c r="X301" i="7"/>
  <c r="Y301" i="7"/>
  <c r="Z301" i="7"/>
  <c r="AA301" i="7"/>
  <c r="AB301" i="7"/>
  <c r="AC301" i="7"/>
  <c r="AD301" i="7"/>
  <c r="AE301" i="7"/>
  <c r="AF301" i="7"/>
  <c r="AG301" i="7"/>
  <c r="AH301" i="7"/>
  <c r="AI301" i="7"/>
  <c r="AJ301" i="7"/>
  <c r="AK301" i="7"/>
  <c r="AL301" i="7"/>
  <c r="AM301" i="7"/>
  <c r="AN301" i="7"/>
  <c r="AO301" i="7"/>
  <c r="AP301" i="7"/>
  <c r="AQ301" i="7"/>
  <c r="AR301" i="7"/>
  <c r="AS301" i="7"/>
  <c r="AT301" i="7"/>
  <c r="AU301" i="7"/>
  <c r="F300" i="7"/>
  <c r="F319" i="7" s="1"/>
  <c r="H300" i="7"/>
  <c r="H319" i="7" s="1"/>
  <c r="G40" i="8" s="1"/>
  <c r="H40" i="8" s="1"/>
  <c r="J300" i="7"/>
  <c r="L300" i="7" s="1"/>
  <c r="K300" i="7"/>
  <c r="O300" i="7"/>
  <c r="R300" i="7"/>
  <c r="R319" i="7" s="1"/>
  <c r="R40" i="8" s="1"/>
  <c r="S300" i="7"/>
  <c r="T300" i="7"/>
  <c r="T319" i="7" s="1"/>
  <c r="T40" i="8" s="1"/>
  <c r="U300" i="7"/>
  <c r="U319" i="7" s="1"/>
  <c r="U40" i="8" s="1"/>
  <c r="V300" i="7"/>
  <c r="V319" i="7" s="1"/>
  <c r="V40" i="8" s="1"/>
  <c r="W300" i="7"/>
  <c r="W319" i="7" s="1"/>
  <c r="W40" i="8" s="1"/>
  <c r="X300" i="7"/>
  <c r="X319" i="7" s="1"/>
  <c r="X40" i="8" s="1"/>
  <c r="Y300" i="7"/>
  <c r="Y319" i="7" s="1"/>
  <c r="Y40" i="8" s="1"/>
  <c r="Z300" i="7"/>
  <c r="Z319" i="7" s="1"/>
  <c r="Z40" i="8" s="1"/>
  <c r="AA300" i="7"/>
  <c r="AA319" i="7" s="1"/>
  <c r="AA40" i="8" s="1"/>
  <c r="AB300" i="7"/>
  <c r="AB319" i="7" s="1"/>
  <c r="AB40" i="8" s="1"/>
  <c r="AC300" i="7"/>
  <c r="AC319" i="7" s="1"/>
  <c r="AC40" i="8" s="1"/>
  <c r="AD300" i="7"/>
  <c r="AD319" i="7" s="1"/>
  <c r="AD40" i="8" s="1"/>
  <c r="AE300" i="7"/>
  <c r="AE319" i="7" s="1"/>
  <c r="AE40" i="8" s="1"/>
  <c r="AF300" i="7"/>
  <c r="AF319" i="7" s="1"/>
  <c r="AF40" i="8" s="1"/>
  <c r="AG300" i="7"/>
  <c r="AG319" i="7" s="1"/>
  <c r="AG40" i="8" s="1"/>
  <c r="AH300" i="7"/>
  <c r="AH319" i="7" s="1"/>
  <c r="AH40" i="8" s="1"/>
  <c r="AI300" i="7"/>
  <c r="AI319" i="7" s="1"/>
  <c r="AI40" i="8" s="1"/>
  <c r="AJ300" i="7"/>
  <c r="AJ319" i="7" s="1"/>
  <c r="AJ40" i="8" s="1"/>
  <c r="AK300" i="7"/>
  <c r="AK319" i="7" s="1"/>
  <c r="AK40" i="8" s="1"/>
  <c r="AL300" i="7"/>
  <c r="AL319" i="7" s="1"/>
  <c r="AL40" i="8" s="1"/>
  <c r="AM300" i="7"/>
  <c r="AM319" i="7" s="1"/>
  <c r="AM40" i="8" s="1"/>
  <c r="AN300" i="7"/>
  <c r="AN319" i="7" s="1"/>
  <c r="AN40" i="8" s="1"/>
  <c r="AO300" i="7"/>
  <c r="AO319" i="7" s="1"/>
  <c r="AO40" i="8" s="1"/>
  <c r="AP300" i="7"/>
  <c r="AP319" i="7" s="1"/>
  <c r="AP40" i="8" s="1"/>
  <c r="AQ300" i="7"/>
  <c r="AQ319" i="7" s="1"/>
  <c r="AQ40" i="8" s="1"/>
  <c r="AR300" i="7"/>
  <c r="AR319" i="7" s="1"/>
  <c r="AR40" i="8" s="1"/>
  <c r="AS300" i="7"/>
  <c r="AS319" i="7" s="1"/>
  <c r="AS40" i="8" s="1"/>
  <c r="AT300" i="7"/>
  <c r="AT319" i="7" s="1"/>
  <c r="AT40" i="8" s="1"/>
  <c r="AU300" i="7"/>
  <c r="AU319" i="7" s="1"/>
  <c r="AU40" i="8" s="1"/>
  <c r="AV298" i="7"/>
  <c r="AV39" i="8" s="1"/>
  <c r="AW298" i="7"/>
  <c r="AX298" i="7"/>
  <c r="AY298" i="7"/>
  <c r="F285" i="7"/>
  <c r="H285" i="7"/>
  <c r="J285" i="7"/>
  <c r="R285" i="7" s="1"/>
  <c r="K285" i="7"/>
  <c r="L285" i="7"/>
  <c r="O285" i="7"/>
  <c r="S285" i="7"/>
  <c r="T285" i="7"/>
  <c r="U285" i="7"/>
  <c r="V285" i="7"/>
  <c r="W285" i="7"/>
  <c r="X285" i="7"/>
  <c r="Y285" i="7"/>
  <c r="Z285" i="7"/>
  <c r="AA285" i="7"/>
  <c r="AB285" i="7"/>
  <c r="AC285" i="7"/>
  <c r="AD285" i="7"/>
  <c r="AE285" i="7"/>
  <c r="AF285" i="7"/>
  <c r="AG285" i="7"/>
  <c r="AH285" i="7"/>
  <c r="AI285" i="7"/>
  <c r="AJ285" i="7"/>
  <c r="AK285" i="7"/>
  <c r="AL285" i="7"/>
  <c r="AM285" i="7"/>
  <c r="AN285" i="7"/>
  <c r="AO285" i="7"/>
  <c r="AP285" i="7"/>
  <c r="AQ285" i="7"/>
  <c r="AR285" i="7"/>
  <c r="AS285" i="7"/>
  <c r="AT285" i="7"/>
  <c r="AU285" i="7"/>
  <c r="F284" i="7"/>
  <c r="H284" i="7"/>
  <c r="J284" i="7"/>
  <c r="K284" i="7"/>
  <c r="O284" i="7"/>
  <c r="R284" i="7"/>
  <c r="S284" i="7"/>
  <c r="T284" i="7"/>
  <c r="U284" i="7"/>
  <c r="V284" i="7"/>
  <c r="W284" i="7"/>
  <c r="X284" i="7"/>
  <c r="Y284" i="7"/>
  <c r="Z284" i="7"/>
  <c r="AA284" i="7"/>
  <c r="AB284" i="7"/>
  <c r="AC284" i="7"/>
  <c r="AD284" i="7"/>
  <c r="AE284" i="7"/>
  <c r="AF284" i="7"/>
  <c r="AG284" i="7"/>
  <c r="AH284" i="7"/>
  <c r="AI284" i="7"/>
  <c r="AJ284" i="7"/>
  <c r="AK284" i="7"/>
  <c r="AL284" i="7"/>
  <c r="AM284" i="7"/>
  <c r="AN284" i="7"/>
  <c r="AO284" i="7"/>
  <c r="AP284" i="7"/>
  <c r="AQ284" i="7"/>
  <c r="AR284" i="7"/>
  <c r="AS284" i="7"/>
  <c r="AT284" i="7"/>
  <c r="AU284" i="7"/>
  <c r="F283" i="7"/>
  <c r="H283" i="7"/>
  <c r="J283" i="7"/>
  <c r="R283" i="7" s="1"/>
  <c r="K283" i="7"/>
  <c r="L283" i="7"/>
  <c r="O283" i="7"/>
  <c r="S283" i="7"/>
  <c r="T283" i="7"/>
  <c r="U283" i="7"/>
  <c r="V283" i="7"/>
  <c r="W283" i="7"/>
  <c r="X283" i="7"/>
  <c r="Y283" i="7"/>
  <c r="Z283" i="7"/>
  <c r="AA283" i="7"/>
  <c r="AB283" i="7"/>
  <c r="AC283" i="7"/>
  <c r="AD283" i="7"/>
  <c r="AE283" i="7"/>
  <c r="AF283" i="7"/>
  <c r="AG283" i="7"/>
  <c r="AH283" i="7"/>
  <c r="AI283" i="7"/>
  <c r="AJ283" i="7"/>
  <c r="AK283" i="7"/>
  <c r="AL283" i="7"/>
  <c r="AM283" i="7"/>
  <c r="AN283" i="7"/>
  <c r="AO283" i="7"/>
  <c r="AP283" i="7"/>
  <c r="AQ283" i="7"/>
  <c r="AR283" i="7"/>
  <c r="AS283" i="7"/>
  <c r="AT283" i="7"/>
  <c r="AU283" i="7"/>
  <c r="F282" i="7"/>
  <c r="H282" i="7"/>
  <c r="J282" i="7"/>
  <c r="K282" i="7"/>
  <c r="O282" i="7"/>
  <c r="R282" i="7"/>
  <c r="S282" i="7"/>
  <c r="T282" i="7"/>
  <c r="U282" i="7"/>
  <c r="V282" i="7"/>
  <c r="W282" i="7"/>
  <c r="X282" i="7"/>
  <c r="Y282" i="7"/>
  <c r="Z282" i="7"/>
  <c r="AA282" i="7"/>
  <c r="AB282" i="7"/>
  <c r="AC282" i="7"/>
  <c r="AD282" i="7"/>
  <c r="AE282" i="7"/>
  <c r="AF282" i="7"/>
  <c r="AG282" i="7"/>
  <c r="AH282" i="7"/>
  <c r="AI282" i="7"/>
  <c r="AJ282" i="7"/>
  <c r="AK282" i="7"/>
  <c r="AL282" i="7"/>
  <c r="AM282" i="7"/>
  <c r="AN282" i="7"/>
  <c r="AO282" i="7"/>
  <c r="AP282" i="7"/>
  <c r="AQ282" i="7"/>
  <c r="AR282" i="7"/>
  <c r="AS282" i="7"/>
  <c r="AT282" i="7"/>
  <c r="AU282" i="7"/>
  <c r="F281" i="7"/>
  <c r="H281" i="7"/>
  <c r="J281" i="7"/>
  <c r="R281" i="7" s="1"/>
  <c r="K281" i="7"/>
  <c r="L281" i="7"/>
  <c r="O281" i="7"/>
  <c r="S281" i="7"/>
  <c r="T281" i="7"/>
  <c r="U281" i="7"/>
  <c r="V281" i="7"/>
  <c r="W281" i="7"/>
  <c r="X281" i="7"/>
  <c r="Y281" i="7"/>
  <c r="Z281" i="7"/>
  <c r="AA281" i="7"/>
  <c r="AB281" i="7"/>
  <c r="AC281" i="7"/>
  <c r="AD281" i="7"/>
  <c r="AE281" i="7"/>
  <c r="AF281" i="7"/>
  <c r="AG281" i="7"/>
  <c r="AH281" i="7"/>
  <c r="AI281" i="7"/>
  <c r="AJ281" i="7"/>
  <c r="AK281" i="7"/>
  <c r="AL281" i="7"/>
  <c r="AM281" i="7"/>
  <c r="AN281" i="7"/>
  <c r="AO281" i="7"/>
  <c r="AP281" i="7"/>
  <c r="AQ281" i="7"/>
  <c r="AR281" i="7"/>
  <c r="AS281" i="7"/>
  <c r="AT281" i="7"/>
  <c r="AU281" i="7"/>
  <c r="F280" i="7"/>
  <c r="L280" i="7" s="1"/>
  <c r="H280" i="7"/>
  <c r="J280" i="7"/>
  <c r="K280" i="7"/>
  <c r="O280" i="7"/>
  <c r="R280" i="7"/>
  <c r="S280" i="7"/>
  <c r="T280" i="7"/>
  <c r="U280" i="7"/>
  <c r="V280" i="7"/>
  <c r="W280" i="7"/>
  <c r="X280" i="7"/>
  <c r="Y280" i="7"/>
  <c r="Z280" i="7"/>
  <c r="AA280" i="7"/>
  <c r="AB280" i="7"/>
  <c r="AC280" i="7"/>
  <c r="AD280" i="7"/>
  <c r="AE280" i="7"/>
  <c r="AF280" i="7"/>
  <c r="AG280" i="7"/>
  <c r="AH280" i="7"/>
  <c r="AI280" i="7"/>
  <c r="AJ280" i="7"/>
  <c r="AK280" i="7"/>
  <c r="AL280" i="7"/>
  <c r="AM280" i="7"/>
  <c r="AN280" i="7"/>
  <c r="AO280" i="7"/>
  <c r="AP280" i="7"/>
  <c r="AQ280" i="7"/>
  <c r="AR280" i="7"/>
  <c r="AS280" i="7"/>
  <c r="AT280" i="7"/>
  <c r="AU280" i="7"/>
  <c r="F279" i="7"/>
  <c r="F298" i="7" s="1"/>
  <c r="E39" i="8" s="1"/>
  <c r="H279" i="7"/>
  <c r="J279" i="7"/>
  <c r="J298" i="7" s="1"/>
  <c r="I39" i="8" s="1"/>
  <c r="J39" i="8" s="1"/>
  <c r="K279" i="7"/>
  <c r="L279" i="7"/>
  <c r="O279" i="7"/>
  <c r="S279" i="7"/>
  <c r="S298" i="7" s="1"/>
  <c r="S39" i="8" s="1"/>
  <c r="T279" i="7"/>
  <c r="T298" i="7" s="1"/>
  <c r="T39" i="8" s="1"/>
  <c r="U279" i="7"/>
  <c r="V279" i="7"/>
  <c r="V298" i="7" s="1"/>
  <c r="V39" i="8" s="1"/>
  <c r="W279" i="7"/>
  <c r="W298" i="7" s="1"/>
  <c r="W39" i="8" s="1"/>
  <c r="X279" i="7"/>
  <c r="X298" i="7" s="1"/>
  <c r="X39" i="8" s="1"/>
  <c r="Y279" i="7"/>
  <c r="Y298" i="7" s="1"/>
  <c r="Y39" i="8" s="1"/>
  <c r="Z279" i="7"/>
  <c r="Z298" i="7" s="1"/>
  <c r="Z39" i="8" s="1"/>
  <c r="AA279" i="7"/>
  <c r="AA298" i="7" s="1"/>
  <c r="AA39" i="8" s="1"/>
  <c r="AB279" i="7"/>
  <c r="AB298" i="7" s="1"/>
  <c r="AB39" i="8" s="1"/>
  <c r="AC279" i="7"/>
  <c r="AD279" i="7"/>
  <c r="AD298" i="7" s="1"/>
  <c r="AD39" i="8" s="1"/>
  <c r="AE279" i="7"/>
  <c r="AE298" i="7" s="1"/>
  <c r="AE39" i="8" s="1"/>
  <c r="AF279" i="7"/>
  <c r="AF298" i="7" s="1"/>
  <c r="AF39" i="8" s="1"/>
  <c r="AG279" i="7"/>
  <c r="AG298" i="7" s="1"/>
  <c r="AG39" i="8" s="1"/>
  <c r="AH279" i="7"/>
  <c r="AH298" i="7" s="1"/>
  <c r="AH39" i="8" s="1"/>
  <c r="AI279" i="7"/>
  <c r="AI298" i="7" s="1"/>
  <c r="AI39" i="8" s="1"/>
  <c r="AJ279" i="7"/>
  <c r="AJ298" i="7" s="1"/>
  <c r="AJ39" i="8" s="1"/>
  <c r="AK279" i="7"/>
  <c r="AL279" i="7"/>
  <c r="AL298" i="7" s="1"/>
  <c r="AL39" i="8" s="1"/>
  <c r="AM279" i="7"/>
  <c r="AM298" i="7" s="1"/>
  <c r="AM39" i="8" s="1"/>
  <c r="AN279" i="7"/>
  <c r="AN298" i="7" s="1"/>
  <c r="AN39" i="8" s="1"/>
  <c r="AO279" i="7"/>
  <c r="AO298" i="7" s="1"/>
  <c r="AO39" i="8" s="1"/>
  <c r="AP279" i="7"/>
  <c r="AP298" i="7" s="1"/>
  <c r="AP39" i="8" s="1"/>
  <c r="AQ279" i="7"/>
  <c r="AQ298" i="7" s="1"/>
  <c r="AQ39" i="8" s="1"/>
  <c r="AR279" i="7"/>
  <c r="AR298" i="7" s="1"/>
  <c r="AR39" i="8" s="1"/>
  <c r="AS279" i="7"/>
  <c r="AT279" i="7"/>
  <c r="AT298" i="7" s="1"/>
  <c r="AT39" i="8" s="1"/>
  <c r="AU279" i="7"/>
  <c r="AU298" i="7" s="1"/>
  <c r="AU39" i="8" s="1"/>
  <c r="AF277" i="7"/>
  <c r="AF38" i="8" s="1"/>
  <c r="AV277" i="7"/>
  <c r="AV38" i="8" s="1"/>
  <c r="AW277" i="7"/>
  <c r="AX277" i="7"/>
  <c r="AY277" i="7"/>
  <c r="F266" i="7"/>
  <c r="H266" i="7"/>
  <c r="J266" i="7"/>
  <c r="R266" i="7" s="1"/>
  <c r="K266" i="7"/>
  <c r="L266" i="7"/>
  <c r="O266" i="7"/>
  <c r="S266" i="7"/>
  <c r="T266" i="7"/>
  <c r="U266" i="7"/>
  <c r="V266" i="7"/>
  <c r="W266" i="7"/>
  <c r="X266" i="7"/>
  <c r="Y266" i="7"/>
  <c r="Z266" i="7"/>
  <c r="AA266" i="7"/>
  <c r="AB266" i="7"/>
  <c r="AC266" i="7"/>
  <c r="AD266" i="7"/>
  <c r="AE266" i="7"/>
  <c r="AF266" i="7"/>
  <c r="AG266" i="7"/>
  <c r="AH266" i="7"/>
  <c r="AI266" i="7"/>
  <c r="AJ266" i="7"/>
  <c r="AK266" i="7"/>
  <c r="AL266" i="7"/>
  <c r="AM266" i="7"/>
  <c r="AN266" i="7"/>
  <c r="AO266" i="7"/>
  <c r="AP266" i="7"/>
  <c r="AQ266" i="7"/>
  <c r="AR266" i="7"/>
  <c r="AS266" i="7"/>
  <c r="AT266" i="7"/>
  <c r="AU266" i="7"/>
  <c r="F265" i="7"/>
  <c r="H265" i="7"/>
  <c r="J265" i="7"/>
  <c r="K265" i="7"/>
  <c r="O265" i="7"/>
  <c r="R265" i="7"/>
  <c r="S265" i="7"/>
  <c r="T265" i="7"/>
  <c r="U265" i="7"/>
  <c r="V265" i="7"/>
  <c r="W265" i="7"/>
  <c r="X265" i="7"/>
  <c r="Y265" i="7"/>
  <c r="Z265" i="7"/>
  <c r="AA265" i="7"/>
  <c r="AB265" i="7"/>
  <c r="AC265" i="7"/>
  <c r="AD265" i="7"/>
  <c r="AE265" i="7"/>
  <c r="AF265" i="7"/>
  <c r="AG265" i="7"/>
  <c r="AH265" i="7"/>
  <c r="AI265" i="7"/>
  <c r="AJ265" i="7"/>
  <c r="AK265" i="7"/>
  <c r="AL265" i="7"/>
  <c r="AM265" i="7"/>
  <c r="AN265" i="7"/>
  <c r="AO265" i="7"/>
  <c r="AP265" i="7"/>
  <c r="AQ265" i="7"/>
  <c r="AR265" i="7"/>
  <c r="AS265" i="7"/>
  <c r="AT265" i="7"/>
  <c r="AU265" i="7"/>
  <c r="F264" i="7"/>
  <c r="H264" i="7"/>
  <c r="J264" i="7"/>
  <c r="R264" i="7" s="1"/>
  <c r="K264" i="7"/>
  <c r="L264" i="7"/>
  <c r="O264" i="7"/>
  <c r="S264" i="7"/>
  <c r="T264" i="7"/>
  <c r="U264" i="7"/>
  <c r="V264" i="7"/>
  <c r="W264" i="7"/>
  <c r="X264" i="7"/>
  <c r="Y264" i="7"/>
  <c r="Z264" i="7"/>
  <c r="AA264" i="7"/>
  <c r="AB264" i="7"/>
  <c r="AC264" i="7"/>
  <c r="AD264" i="7"/>
  <c r="AE264" i="7"/>
  <c r="AF264" i="7"/>
  <c r="AG264" i="7"/>
  <c r="AH264" i="7"/>
  <c r="AI264" i="7"/>
  <c r="AJ264" i="7"/>
  <c r="AK264" i="7"/>
  <c r="AL264" i="7"/>
  <c r="AM264" i="7"/>
  <c r="AN264" i="7"/>
  <c r="AO264" i="7"/>
  <c r="AP264" i="7"/>
  <c r="AQ264" i="7"/>
  <c r="AR264" i="7"/>
  <c r="AS264" i="7"/>
  <c r="AT264" i="7"/>
  <c r="AU264" i="7"/>
  <c r="F263" i="7"/>
  <c r="H263" i="7"/>
  <c r="J263" i="7"/>
  <c r="K263" i="7"/>
  <c r="O263" i="7"/>
  <c r="R263" i="7"/>
  <c r="S263" i="7"/>
  <c r="T263" i="7"/>
  <c r="U263" i="7"/>
  <c r="V263" i="7"/>
  <c r="W263" i="7"/>
  <c r="X263" i="7"/>
  <c r="Y263" i="7"/>
  <c r="Z263" i="7"/>
  <c r="AA263" i="7"/>
  <c r="AB263" i="7"/>
  <c r="AC263" i="7"/>
  <c r="AD263" i="7"/>
  <c r="AE263" i="7"/>
  <c r="AF263" i="7"/>
  <c r="AG263" i="7"/>
  <c r="AH263" i="7"/>
  <c r="AI263" i="7"/>
  <c r="AJ263" i="7"/>
  <c r="AK263" i="7"/>
  <c r="AL263" i="7"/>
  <c r="AM263" i="7"/>
  <c r="AN263" i="7"/>
  <c r="AO263" i="7"/>
  <c r="AP263" i="7"/>
  <c r="AQ263" i="7"/>
  <c r="AR263" i="7"/>
  <c r="AS263" i="7"/>
  <c r="AT263" i="7"/>
  <c r="AU263" i="7"/>
  <c r="F262" i="7"/>
  <c r="H262" i="7"/>
  <c r="J262" i="7"/>
  <c r="R262" i="7" s="1"/>
  <c r="K262" i="7"/>
  <c r="L262" i="7"/>
  <c r="O262" i="7"/>
  <c r="S262" i="7"/>
  <c r="T262" i="7"/>
  <c r="U262" i="7"/>
  <c r="V262" i="7"/>
  <c r="W262" i="7"/>
  <c r="X262" i="7"/>
  <c r="Y262" i="7"/>
  <c r="Z262" i="7"/>
  <c r="AA262" i="7"/>
  <c r="AB262" i="7"/>
  <c r="AC262" i="7"/>
  <c r="AD262" i="7"/>
  <c r="AE262" i="7"/>
  <c r="AF262" i="7"/>
  <c r="AG262" i="7"/>
  <c r="AH262" i="7"/>
  <c r="AI262" i="7"/>
  <c r="AJ262" i="7"/>
  <c r="AK262" i="7"/>
  <c r="AL262" i="7"/>
  <c r="AM262" i="7"/>
  <c r="AN262" i="7"/>
  <c r="AO262" i="7"/>
  <c r="AP262" i="7"/>
  <c r="AQ262" i="7"/>
  <c r="AR262" i="7"/>
  <c r="AS262" i="7"/>
  <c r="AT262" i="7"/>
  <c r="AU262" i="7"/>
  <c r="F261" i="7"/>
  <c r="H261" i="7"/>
  <c r="J261" i="7"/>
  <c r="K261" i="7"/>
  <c r="O261" i="7"/>
  <c r="R261" i="7"/>
  <c r="S261" i="7"/>
  <c r="T261" i="7"/>
  <c r="U261" i="7"/>
  <c r="V261" i="7"/>
  <c r="W261" i="7"/>
  <c r="X261" i="7"/>
  <c r="Y261" i="7"/>
  <c r="Z261" i="7"/>
  <c r="AA261" i="7"/>
  <c r="AB261" i="7"/>
  <c r="AC261" i="7"/>
  <c r="AD261" i="7"/>
  <c r="AE261" i="7"/>
  <c r="AF261" i="7"/>
  <c r="AG261" i="7"/>
  <c r="AH261" i="7"/>
  <c r="AI261" i="7"/>
  <c r="AJ261" i="7"/>
  <c r="AK261" i="7"/>
  <c r="AL261" i="7"/>
  <c r="AM261" i="7"/>
  <c r="AN261" i="7"/>
  <c r="AO261" i="7"/>
  <c r="AP261" i="7"/>
  <c r="AQ261" i="7"/>
  <c r="AR261" i="7"/>
  <c r="AS261" i="7"/>
  <c r="AT261" i="7"/>
  <c r="AU261" i="7"/>
  <c r="F260" i="7"/>
  <c r="H260" i="7"/>
  <c r="J260" i="7"/>
  <c r="R260" i="7" s="1"/>
  <c r="K260" i="7"/>
  <c r="L260" i="7"/>
  <c r="O260" i="7"/>
  <c r="S260" i="7"/>
  <c r="T260" i="7"/>
  <c r="U260" i="7"/>
  <c r="V260" i="7"/>
  <c r="W260" i="7"/>
  <c r="X260" i="7"/>
  <c r="Y260" i="7"/>
  <c r="Z260" i="7"/>
  <c r="AA260" i="7"/>
  <c r="AB260" i="7"/>
  <c r="AC260" i="7"/>
  <c r="AD260" i="7"/>
  <c r="AE260" i="7"/>
  <c r="AF260" i="7"/>
  <c r="AG260" i="7"/>
  <c r="AH260" i="7"/>
  <c r="AI260" i="7"/>
  <c r="AJ260" i="7"/>
  <c r="AK260" i="7"/>
  <c r="AL260" i="7"/>
  <c r="AM260" i="7"/>
  <c r="AN260" i="7"/>
  <c r="AO260" i="7"/>
  <c r="AP260" i="7"/>
  <c r="AQ260" i="7"/>
  <c r="AR260" i="7"/>
  <c r="AS260" i="7"/>
  <c r="AT260" i="7"/>
  <c r="AU260" i="7"/>
  <c r="F259" i="7"/>
  <c r="L259" i="7" s="1"/>
  <c r="H259" i="7"/>
  <c r="J259" i="7"/>
  <c r="K259" i="7"/>
  <c r="O259" i="7"/>
  <c r="R259" i="7"/>
  <c r="S259" i="7"/>
  <c r="T259" i="7"/>
  <c r="U259" i="7"/>
  <c r="V259" i="7"/>
  <c r="W259" i="7"/>
  <c r="X259" i="7"/>
  <c r="Y259" i="7"/>
  <c r="Z259" i="7"/>
  <c r="AA259" i="7"/>
  <c r="AB259" i="7"/>
  <c r="AC259" i="7"/>
  <c r="AD259" i="7"/>
  <c r="AE259" i="7"/>
  <c r="AF259" i="7"/>
  <c r="AG259" i="7"/>
  <c r="AH259" i="7"/>
  <c r="AI259" i="7"/>
  <c r="AJ259" i="7"/>
  <c r="AK259" i="7"/>
  <c r="AL259" i="7"/>
  <c r="AM259" i="7"/>
  <c r="AN259" i="7"/>
  <c r="AO259" i="7"/>
  <c r="AP259" i="7"/>
  <c r="AQ259" i="7"/>
  <c r="AR259" i="7"/>
  <c r="AS259" i="7"/>
  <c r="AT259" i="7"/>
  <c r="AU259" i="7"/>
  <c r="F258" i="7"/>
  <c r="F277" i="7" s="1"/>
  <c r="H258" i="7"/>
  <c r="H277" i="7" s="1"/>
  <c r="G38" i="8" s="1"/>
  <c r="H38" i="8" s="1"/>
  <c r="J258" i="7"/>
  <c r="K258" i="7"/>
  <c r="O258" i="7"/>
  <c r="S258" i="7"/>
  <c r="S277" i="7" s="1"/>
  <c r="S38" i="8" s="1"/>
  <c r="T258" i="7"/>
  <c r="T277" i="7" s="1"/>
  <c r="T38" i="8" s="1"/>
  <c r="U258" i="7"/>
  <c r="U277" i="7" s="1"/>
  <c r="U38" i="8" s="1"/>
  <c r="V258" i="7"/>
  <c r="V277" i="7" s="1"/>
  <c r="V38" i="8" s="1"/>
  <c r="W258" i="7"/>
  <c r="W277" i="7" s="1"/>
  <c r="W38" i="8" s="1"/>
  <c r="X258" i="7"/>
  <c r="X277" i="7" s="1"/>
  <c r="X38" i="8" s="1"/>
  <c r="Y258" i="7"/>
  <c r="Z258" i="7"/>
  <c r="Z277" i="7" s="1"/>
  <c r="Z38" i="8" s="1"/>
  <c r="AA258" i="7"/>
  <c r="AA277" i="7" s="1"/>
  <c r="AA38" i="8" s="1"/>
  <c r="AB258" i="7"/>
  <c r="AB277" i="7" s="1"/>
  <c r="AB38" i="8" s="1"/>
  <c r="AC258" i="7"/>
  <c r="AC277" i="7" s="1"/>
  <c r="AC38" i="8" s="1"/>
  <c r="AD258" i="7"/>
  <c r="AD277" i="7" s="1"/>
  <c r="AD38" i="8" s="1"/>
  <c r="AE258" i="7"/>
  <c r="AE277" i="7" s="1"/>
  <c r="AE38" i="8" s="1"/>
  <c r="AF258" i="7"/>
  <c r="AG258" i="7"/>
  <c r="AH258" i="7"/>
  <c r="AH277" i="7" s="1"/>
  <c r="AH38" i="8" s="1"/>
  <c r="AI258" i="7"/>
  <c r="AI277" i="7" s="1"/>
  <c r="AI38" i="8" s="1"/>
  <c r="AJ258" i="7"/>
  <c r="AJ277" i="7" s="1"/>
  <c r="AJ38" i="8" s="1"/>
  <c r="AK258" i="7"/>
  <c r="AK277" i="7" s="1"/>
  <c r="AK38" i="8" s="1"/>
  <c r="AL258" i="7"/>
  <c r="AL277" i="7" s="1"/>
  <c r="AL38" i="8" s="1"/>
  <c r="AM258" i="7"/>
  <c r="AM277" i="7" s="1"/>
  <c r="AM38" i="8" s="1"/>
  <c r="AN258" i="7"/>
  <c r="AN277" i="7" s="1"/>
  <c r="AN38" i="8" s="1"/>
  <c r="AO258" i="7"/>
  <c r="AP258" i="7"/>
  <c r="AP277" i="7" s="1"/>
  <c r="AP38" i="8" s="1"/>
  <c r="AQ258" i="7"/>
  <c r="AQ277" i="7" s="1"/>
  <c r="AQ38" i="8" s="1"/>
  <c r="AR258" i="7"/>
  <c r="AR277" i="7" s="1"/>
  <c r="AR38" i="8" s="1"/>
  <c r="AS258" i="7"/>
  <c r="AS277" i="7" s="1"/>
  <c r="AS38" i="8" s="1"/>
  <c r="AT258" i="7"/>
  <c r="AT277" i="7" s="1"/>
  <c r="AT38" i="8" s="1"/>
  <c r="AU258" i="7"/>
  <c r="AU277" i="7" s="1"/>
  <c r="AU38" i="8" s="1"/>
  <c r="AV256" i="7"/>
  <c r="AV37" i="8" s="1"/>
  <c r="AW256" i="7"/>
  <c r="AX256" i="7"/>
  <c r="AY256" i="7"/>
  <c r="F238" i="7"/>
  <c r="H238" i="7"/>
  <c r="J238" i="7"/>
  <c r="K238" i="7"/>
  <c r="L238" i="7"/>
  <c r="O238" i="7"/>
  <c r="R238" i="7"/>
  <c r="S238" i="7"/>
  <c r="T238" i="7"/>
  <c r="U238" i="7"/>
  <c r="V238" i="7"/>
  <c r="W238" i="7"/>
  <c r="X238" i="7"/>
  <c r="Y238" i="7"/>
  <c r="Z238" i="7"/>
  <c r="AA238" i="7"/>
  <c r="AB238" i="7"/>
  <c r="AC238" i="7"/>
  <c r="AD238" i="7"/>
  <c r="AE238" i="7"/>
  <c r="AF238" i="7"/>
  <c r="AG238" i="7"/>
  <c r="AH238" i="7"/>
  <c r="AI238" i="7"/>
  <c r="AJ238" i="7"/>
  <c r="AK238" i="7"/>
  <c r="AL238" i="7"/>
  <c r="AM238" i="7"/>
  <c r="AN238" i="7"/>
  <c r="AO238" i="7"/>
  <c r="AP238" i="7"/>
  <c r="AQ238" i="7"/>
  <c r="AR238" i="7"/>
  <c r="AS238" i="7"/>
  <c r="AT238" i="7"/>
  <c r="AU238" i="7"/>
  <c r="F237" i="7"/>
  <c r="L237" i="7" s="1"/>
  <c r="H237" i="7"/>
  <c r="J237" i="7"/>
  <c r="R237" i="7" s="1"/>
  <c r="K237" i="7"/>
  <c r="O237" i="7"/>
  <c r="S237" i="7"/>
  <c r="T237" i="7"/>
  <c r="U237" i="7"/>
  <c r="V237" i="7"/>
  <c r="W237" i="7"/>
  <c r="X237" i="7"/>
  <c r="Y237" i="7"/>
  <c r="Z237" i="7"/>
  <c r="AA237" i="7"/>
  <c r="AB237" i="7"/>
  <c r="AC237" i="7"/>
  <c r="AD237" i="7"/>
  <c r="AE237" i="7"/>
  <c r="AF237" i="7"/>
  <c r="AG237" i="7"/>
  <c r="AH237" i="7"/>
  <c r="AI237" i="7"/>
  <c r="AJ237" i="7"/>
  <c r="AK237" i="7"/>
  <c r="AL237" i="7"/>
  <c r="AM237" i="7"/>
  <c r="AN237" i="7"/>
  <c r="AO237" i="7"/>
  <c r="AP237" i="7"/>
  <c r="AQ237" i="7"/>
  <c r="AR237" i="7"/>
  <c r="AS237" i="7"/>
  <c r="AT237" i="7"/>
  <c r="AU237" i="7"/>
  <c r="F236" i="7"/>
  <c r="H236" i="7"/>
  <c r="L236" i="7" s="1"/>
  <c r="J236" i="7"/>
  <c r="K236" i="7"/>
  <c r="O236" i="7"/>
  <c r="R236" i="7"/>
  <c r="S236" i="7"/>
  <c r="T236" i="7"/>
  <c r="U236" i="7"/>
  <c r="V236" i="7"/>
  <c r="W236" i="7"/>
  <c r="X236" i="7"/>
  <c r="Y236" i="7"/>
  <c r="Z236" i="7"/>
  <c r="AA236" i="7"/>
  <c r="AB236" i="7"/>
  <c r="AC236" i="7"/>
  <c r="AD236" i="7"/>
  <c r="AE236" i="7"/>
  <c r="AF236" i="7"/>
  <c r="AG236" i="7"/>
  <c r="AH236" i="7"/>
  <c r="AI236" i="7"/>
  <c r="AJ236" i="7"/>
  <c r="AK236" i="7"/>
  <c r="AL236" i="7"/>
  <c r="AM236" i="7"/>
  <c r="AN236" i="7"/>
  <c r="AO236" i="7"/>
  <c r="AP236" i="7"/>
  <c r="AP256" i="7" s="1"/>
  <c r="AP37" i="8" s="1"/>
  <c r="AQ236" i="7"/>
  <c r="AR236" i="7"/>
  <c r="AS236" i="7"/>
  <c r="AT236" i="7"/>
  <c r="AU236" i="7"/>
  <c r="F235" i="7"/>
  <c r="H235" i="7"/>
  <c r="J235" i="7"/>
  <c r="R235" i="7" s="1"/>
  <c r="K235" i="7"/>
  <c r="O235" i="7"/>
  <c r="S235" i="7"/>
  <c r="T235" i="7"/>
  <c r="U235" i="7"/>
  <c r="V235" i="7"/>
  <c r="W235" i="7"/>
  <c r="X235" i="7"/>
  <c r="Y235" i="7"/>
  <c r="Z235" i="7"/>
  <c r="AA235" i="7"/>
  <c r="AB235" i="7"/>
  <c r="AC235" i="7"/>
  <c r="AD235" i="7"/>
  <c r="AE235" i="7"/>
  <c r="AF235" i="7"/>
  <c r="AG235" i="7"/>
  <c r="AH235" i="7"/>
  <c r="AI235" i="7"/>
  <c r="AJ235" i="7"/>
  <c r="AK235" i="7"/>
  <c r="AL235" i="7"/>
  <c r="AM235" i="7"/>
  <c r="AN235" i="7"/>
  <c r="AO235" i="7"/>
  <c r="AP235" i="7"/>
  <c r="AQ235" i="7"/>
  <c r="AR235" i="7"/>
  <c r="AS235" i="7"/>
  <c r="AT235" i="7"/>
  <c r="AU235" i="7"/>
  <c r="F234" i="7"/>
  <c r="H234" i="7"/>
  <c r="L234" i="7" s="1"/>
  <c r="J234" i="7"/>
  <c r="K234" i="7"/>
  <c r="O234" i="7"/>
  <c r="R234" i="7"/>
  <c r="S234" i="7"/>
  <c r="T234" i="7"/>
  <c r="U234" i="7"/>
  <c r="V234" i="7"/>
  <c r="W234" i="7"/>
  <c r="X234" i="7"/>
  <c r="Y234" i="7"/>
  <c r="Z234" i="7"/>
  <c r="AA234" i="7"/>
  <c r="AB234" i="7"/>
  <c r="AC234" i="7"/>
  <c r="AD234" i="7"/>
  <c r="AE234" i="7"/>
  <c r="AF234" i="7"/>
  <c r="AG234" i="7"/>
  <c r="AH234" i="7"/>
  <c r="AI234" i="7"/>
  <c r="AJ234" i="7"/>
  <c r="AK234" i="7"/>
  <c r="AL234" i="7"/>
  <c r="AM234" i="7"/>
  <c r="AN234" i="7"/>
  <c r="AO234" i="7"/>
  <c r="AP234" i="7"/>
  <c r="AQ234" i="7"/>
  <c r="AR234" i="7"/>
  <c r="AS234" i="7"/>
  <c r="AT234" i="7"/>
  <c r="AU234" i="7"/>
  <c r="F233" i="7"/>
  <c r="H233" i="7"/>
  <c r="J233" i="7"/>
  <c r="R233" i="7" s="1"/>
  <c r="K233" i="7"/>
  <c r="O233" i="7"/>
  <c r="S233" i="7"/>
  <c r="T233" i="7"/>
  <c r="U233" i="7"/>
  <c r="V233" i="7"/>
  <c r="W233" i="7"/>
  <c r="X233" i="7"/>
  <c r="Y233" i="7"/>
  <c r="Z233" i="7"/>
  <c r="AA233" i="7"/>
  <c r="AB233" i="7"/>
  <c r="AC233" i="7"/>
  <c r="AD233" i="7"/>
  <c r="AE233" i="7"/>
  <c r="AF233" i="7"/>
  <c r="AG233" i="7"/>
  <c r="AH233" i="7"/>
  <c r="AI233" i="7"/>
  <c r="AJ233" i="7"/>
  <c r="AK233" i="7"/>
  <c r="AL233" i="7"/>
  <c r="AM233" i="7"/>
  <c r="AN233" i="7"/>
  <c r="AO233" i="7"/>
  <c r="AP233" i="7"/>
  <c r="AQ233" i="7"/>
  <c r="AR233" i="7"/>
  <c r="AS233" i="7"/>
  <c r="AT233" i="7"/>
  <c r="AU233" i="7"/>
  <c r="F232" i="7"/>
  <c r="H232" i="7"/>
  <c r="L232" i="7" s="1"/>
  <c r="J232" i="7"/>
  <c r="K232" i="7"/>
  <c r="O232" i="7"/>
  <c r="R232" i="7"/>
  <c r="S232" i="7"/>
  <c r="T232" i="7"/>
  <c r="U232" i="7"/>
  <c r="V232" i="7"/>
  <c r="W232" i="7"/>
  <c r="X232" i="7"/>
  <c r="Y232" i="7"/>
  <c r="Z232" i="7"/>
  <c r="AA232" i="7"/>
  <c r="AB232" i="7"/>
  <c r="AC232" i="7"/>
  <c r="AD232" i="7"/>
  <c r="AE232" i="7"/>
  <c r="AF232" i="7"/>
  <c r="AG232" i="7"/>
  <c r="AH232" i="7"/>
  <c r="AI232" i="7"/>
  <c r="AJ232" i="7"/>
  <c r="AK232" i="7"/>
  <c r="AL232" i="7"/>
  <c r="AM232" i="7"/>
  <c r="AN232" i="7"/>
  <c r="AO232" i="7"/>
  <c r="AP232" i="7"/>
  <c r="AQ232" i="7"/>
  <c r="AR232" i="7"/>
  <c r="AS232" i="7"/>
  <c r="AT232" i="7"/>
  <c r="AU232" i="7"/>
  <c r="F231" i="7"/>
  <c r="L231" i="7" s="1"/>
  <c r="H231" i="7"/>
  <c r="J231" i="7"/>
  <c r="K231" i="7"/>
  <c r="O231" i="7"/>
  <c r="R231" i="7"/>
  <c r="S231" i="7"/>
  <c r="T231" i="7"/>
  <c r="U231" i="7"/>
  <c r="V231" i="7"/>
  <c r="W231" i="7"/>
  <c r="X231" i="7"/>
  <c r="Y231" i="7"/>
  <c r="Z231" i="7"/>
  <c r="AA231" i="7"/>
  <c r="AB231" i="7"/>
  <c r="AC231" i="7"/>
  <c r="AD231" i="7"/>
  <c r="AE231" i="7"/>
  <c r="AF231" i="7"/>
  <c r="AG231" i="7"/>
  <c r="AH231" i="7"/>
  <c r="AI231" i="7"/>
  <c r="AJ231" i="7"/>
  <c r="AK231" i="7"/>
  <c r="AL231" i="7"/>
  <c r="AM231" i="7"/>
  <c r="AN231" i="7"/>
  <c r="AO231" i="7"/>
  <c r="AP231" i="7"/>
  <c r="AQ231" i="7"/>
  <c r="AR231" i="7"/>
  <c r="AS231" i="7"/>
  <c r="AT231" i="7"/>
  <c r="AU231" i="7"/>
  <c r="F230" i="7"/>
  <c r="H230" i="7"/>
  <c r="J230" i="7"/>
  <c r="R230" i="7" s="1"/>
  <c r="K230" i="7"/>
  <c r="O230" i="7"/>
  <c r="S230" i="7"/>
  <c r="T230" i="7"/>
  <c r="U230" i="7"/>
  <c r="V230" i="7"/>
  <c r="W230" i="7"/>
  <c r="X230" i="7"/>
  <c r="Y230" i="7"/>
  <c r="Z230" i="7"/>
  <c r="AA230" i="7"/>
  <c r="AB230" i="7"/>
  <c r="AC230" i="7"/>
  <c r="AD230" i="7"/>
  <c r="AE230" i="7"/>
  <c r="AF230" i="7"/>
  <c r="AG230" i="7"/>
  <c r="AH230" i="7"/>
  <c r="AI230" i="7"/>
  <c r="AJ230" i="7"/>
  <c r="AK230" i="7"/>
  <c r="AL230" i="7"/>
  <c r="AM230" i="7"/>
  <c r="AN230" i="7"/>
  <c r="AO230" i="7"/>
  <c r="AP230" i="7"/>
  <c r="AQ230" i="7"/>
  <c r="AR230" i="7"/>
  <c r="AS230" i="7"/>
  <c r="AT230" i="7"/>
  <c r="AU230" i="7"/>
  <c r="F229" i="7"/>
  <c r="L229" i="7" s="1"/>
  <c r="H229" i="7"/>
  <c r="J229" i="7"/>
  <c r="R229" i="7" s="1"/>
  <c r="K229" i="7"/>
  <c r="O229" i="7"/>
  <c r="S229" i="7"/>
  <c r="T229" i="7"/>
  <c r="U229" i="7"/>
  <c r="V229" i="7"/>
  <c r="W229" i="7"/>
  <c r="X229" i="7"/>
  <c r="Y229" i="7"/>
  <c r="Z229" i="7"/>
  <c r="AA229" i="7"/>
  <c r="AB229" i="7"/>
  <c r="AC229" i="7"/>
  <c r="AD229" i="7"/>
  <c r="AE229" i="7"/>
  <c r="AF229" i="7"/>
  <c r="AG229" i="7"/>
  <c r="AG256" i="7" s="1"/>
  <c r="AG37" i="8" s="1"/>
  <c r="AH229" i="7"/>
  <c r="AI229" i="7"/>
  <c r="AJ229" i="7"/>
  <c r="AK229" i="7"/>
  <c r="AL229" i="7"/>
  <c r="AM229" i="7"/>
  <c r="AN229" i="7"/>
  <c r="AO229" i="7"/>
  <c r="AP229" i="7"/>
  <c r="AQ229" i="7"/>
  <c r="AR229" i="7"/>
  <c r="AS229" i="7"/>
  <c r="AT229" i="7"/>
  <c r="AU229" i="7"/>
  <c r="F228" i="7"/>
  <c r="H228" i="7"/>
  <c r="L228" i="7" s="1"/>
  <c r="J228" i="7"/>
  <c r="K228" i="7"/>
  <c r="O228" i="7"/>
  <c r="R228" i="7"/>
  <c r="S228" i="7"/>
  <c r="T228" i="7"/>
  <c r="U228" i="7"/>
  <c r="V228" i="7"/>
  <c r="W228" i="7"/>
  <c r="X228" i="7"/>
  <c r="Y228" i="7"/>
  <c r="Z228" i="7"/>
  <c r="AA228" i="7"/>
  <c r="AB228" i="7"/>
  <c r="AC228" i="7"/>
  <c r="AD228" i="7"/>
  <c r="AE228" i="7"/>
  <c r="AF228" i="7"/>
  <c r="AG228" i="7"/>
  <c r="AH228" i="7"/>
  <c r="AI228" i="7"/>
  <c r="AJ228" i="7"/>
  <c r="AK228" i="7"/>
  <c r="AL228" i="7"/>
  <c r="AM228" i="7"/>
  <c r="AN228" i="7"/>
  <c r="AO228" i="7"/>
  <c r="AP228" i="7"/>
  <c r="AQ228" i="7"/>
  <c r="AR228" i="7"/>
  <c r="AS228" i="7"/>
  <c r="AT228" i="7"/>
  <c r="AU228" i="7"/>
  <c r="F227" i="7"/>
  <c r="L227" i="7" s="1"/>
  <c r="H227" i="7"/>
  <c r="J227" i="7"/>
  <c r="R227" i="7" s="1"/>
  <c r="K227" i="7"/>
  <c r="O227" i="7"/>
  <c r="S227" i="7"/>
  <c r="T227" i="7"/>
  <c r="U227" i="7"/>
  <c r="V227" i="7"/>
  <c r="W227" i="7"/>
  <c r="X227" i="7"/>
  <c r="Y227" i="7"/>
  <c r="Z227" i="7"/>
  <c r="AA227" i="7"/>
  <c r="AB227" i="7"/>
  <c r="AC227" i="7"/>
  <c r="AD227" i="7"/>
  <c r="AE227" i="7"/>
  <c r="AF227" i="7"/>
  <c r="AG227" i="7"/>
  <c r="AH227" i="7"/>
  <c r="AI227" i="7"/>
  <c r="AJ227" i="7"/>
  <c r="AK227" i="7"/>
  <c r="AL227" i="7"/>
  <c r="AM227" i="7"/>
  <c r="AN227" i="7"/>
  <c r="AO227" i="7"/>
  <c r="AP227" i="7"/>
  <c r="AQ227" i="7"/>
  <c r="AR227" i="7"/>
  <c r="AS227" i="7"/>
  <c r="AT227" i="7"/>
  <c r="AU227" i="7"/>
  <c r="F226" i="7"/>
  <c r="H226" i="7"/>
  <c r="L226" i="7" s="1"/>
  <c r="J226" i="7"/>
  <c r="K226" i="7"/>
  <c r="O226" i="7"/>
  <c r="R226" i="7"/>
  <c r="S226" i="7"/>
  <c r="T226" i="7"/>
  <c r="U226" i="7"/>
  <c r="V226" i="7"/>
  <c r="W226" i="7"/>
  <c r="X226" i="7"/>
  <c r="Y226" i="7"/>
  <c r="Z226" i="7"/>
  <c r="AA226" i="7"/>
  <c r="AB226" i="7"/>
  <c r="AC226" i="7"/>
  <c r="AD226" i="7"/>
  <c r="AE226" i="7"/>
  <c r="AF226" i="7"/>
  <c r="AG226" i="7"/>
  <c r="AH226" i="7"/>
  <c r="AI226" i="7"/>
  <c r="AJ226" i="7"/>
  <c r="AK226" i="7"/>
  <c r="AL226" i="7"/>
  <c r="AM226" i="7"/>
  <c r="AN226" i="7"/>
  <c r="AO226" i="7"/>
  <c r="AP226" i="7"/>
  <c r="AQ226" i="7"/>
  <c r="AR226" i="7"/>
  <c r="AS226" i="7"/>
  <c r="AT226" i="7"/>
  <c r="AU226" i="7"/>
  <c r="F225" i="7"/>
  <c r="H225" i="7"/>
  <c r="L225" i="7" s="1"/>
  <c r="J225" i="7"/>
  <c r="K225" i="7"/>
  <c r="O225" i="7"/>
  <c r="R225" i="7"/>
  <c r="S225" i="7"/>
  <c r="T225" i="7"/>
  <c r="U225" i="7"/>
  <c r="V225" i="7"/>
  <c r="W225" i="7"/>
  <c r="X225" i="7"/>
  <c r="Y225" i="7"/>
  <c r="Z225" i="7"/>
  <c r="AA225" i="7"/>
  <c r="AB225" i="7"/>
  <c r="AC225" i="7"/>
  <c r="AD225" i="7"/>
  <c r="AE225" i="7"/>
  <c r="AF225" i="7"/>
  <c r="AG225" i="7"/>
  <c r="AH225" i="7"/>
  <c r="AI225" i="7"/>
  <c r="AJ225" i="7"/>
  <c r="AK225" i="7"/>
  <c r="AL225" i="7"/>
  <c r="AM225" i="7"/>
  <c r="AN225" i="7"/>
  <c r="AO225" i="7"/>
  <c r="AP225" i="7"/>
  <c r="AQ225" i="7"/>
  <c r="AR225" i="7"/>
  <c r="AS225" i="7"/>
  <c r="AT225" i="7"/>
  <c r="AU225" i="7"/>
  <c r="F224" i="7"/>
  <c r="H224" i="7"/>
  <c r="J224" i="7"/>
  <c r="R224" i="7" s="1"/>
  <c r="K224" i="7"/>
  <c r="O224" i="7"/>
  <c r="S224" i="7"/>
  <c r="T224" i="7"/>
  <c r="U224" i="7"/>
  <c r="V224" i="7"/>
  <c r="W224" i="7"/>
  <c r="X224" i="7"/>
  <c r="Y224" i="7"/>
  <c r="Z224" i="7"/>
  <c r="AA224" i="7"/>
  <c r="AB224" i="7"/>
  <c r="AC224" i="7"/>
  <c r="AD224" i="7"/>
  <c r="AE224" i="7"/>
  <c r="AF224" i="7"/>
  <c r="AG224" i="7"/>
  <c r="AH224" i="7"/>
  <c r="AI224" i="7"/>
  <c r="AJ224" i="7"/>
  <c r="AK224" i="7"/>
  <c r="AL224" i="7"/>
  <c r="AM224" i="7"/>
  <c r="AN224" i="7"/>
  <c r="AO224" i="7"/>
  <c r="AP224" i="7"/>
  <c r="AQ224" i="7"/>
  <c r="AR224" i="7"/>
  <c r="AS224" i="7"/>
  <c r="AT224" i="7"/>
  <c r="AU224" i="7"/>
  <c r="F223" i="7"/>
  <c r="H223" i="7"/>
  <c r="L223" i="7" s="1"/>
  <c r="J223" i="7"/>
  <c r="K223" i="7"/>
  <c r="O223" i="7"/>
  <c r="R223" i="7"/>
  <c r="S223" i="7"/>
  <c r="T223" i="7"/>
  <c r="U223" i="7"/>
  <c r="V223" i="7"/>
  <c r="W223" i="7"/>
  <c r="X223" i="7"/>
  <c r="Y223" i="7"/>
  <c r="Z223" i="7"/>
  <c r="AA223" i="7"/>
  <c r="AB223" i="7"/>
  <c r="AC223" i="7"/>
  <c r="AD223" i="7"/>
  <c r="AE223" i="7"/>
  <c r="AF223" i="7"/>
  <c r="AG223" i="7"/>
  <c r="AH223" i="7"/>
  <c r="AI223" i="7"/>
  <c r="AJ223" i="7"/>
  <c r="AK223" i="7"/>
  <c r="AL223" i="7"/>
  <c r="AM223" i="7"/>
  <c r="AN223" i="7"/>
  <c r="AO223" i="7"/>
  <c r="AP223" i="7"/>
  <c r="AQ223" i="7"/>
  <c r="AR223" i="7"/>
  <c r="AS223" i="7"/>
  <c r="AT223" i="7"/>
  <c r="AU223" i="7"/>
  <c r="F222" i="7"/>
  <c r="L222" i="7" s="1"/>
  <c r="H222" i="7"/>
  <c r="J222" i="7"/>
  <c r="R222" i="7" s="1"/>
  <c r="K222" i="7"/>
  <c r="O222" i="7"/>
  <c r="S222" i="7"/>
  <c r="T222" i="7"/>
  <c r="U222" i="7"/>
  <c r="V222" i="7"/>
  <c r="W222" i="7"/>
  <c r="X222" i="7"/>
  <c r="Y222" i="7"/>
  <c r="Z222" i="7"/>
  <c r="AA222" i="7"/>
  <c r="AB222" i="7"/>
  <c r="AC222" i="7"/>
  <c r="AD222" i="7"/>
  <c r="AE222" i="7"/>
  <c r="AF222" i="7"/>
  <c r="AG222" i="7"/>
  <c r="AH222" i="7"/>
  <c r="AI222" i="7"/>
  <c r="AJ222" i="7"/>
  <c r="AK222" i="7"/>
  <c r="AL222" i="7"/>
  <c r="AM222" i="7"/>
  <c r="AN222" i="7"/>
  <c r="AO222" i="7"/>
  <c r="AP222" i="7"/>
  <c r="AQ222" i="7"/>
  <c r="AR222" i="7"/>
  <c r="AS222" i="7"/>
  <c r="AT222" i="7"/>
  <c r="AU222" i="7"/>
  <c r="F221" i="7"/>
  <c r="H221" i="7"/>
  <c r="J221" i="7"/>
  <c r="K221" i="7"/>
  <c r="O221" i="7"/>
  <c r="S221" i="7"/>
  <c r="T221" i="7"/>
  <c r="U221" i="7"/>
  <c r="V221" i="7"/>
  <c r="W221" i="7"/>
  <c r="X221" i="7"/>
  <c r="Y221" i="7"/>
  <c r="Z221" i="7"/>
  <c r="AA221" i="7"/>
  <c r="AB221" i="7"/>
  <c r="AC221" i="7"/>
  <c r="AD221" i="7"/>
  <c r="AE221" i="7"/>
  <c r="AF221" i="7"/>
  <c r="AG221" i="7"/>
  <c r="AH221" i="7"/>
  <c r="AI221" i="7"/>
  <c r="AJ221" i="7"/>
  <c r="AK221" i="7"/>
  <c r="AL221" i="7"/>
  <c r="AM221" i="7"/>
  <c r="AN221" i="7"/>
  <c r="AO221" i="7"/>
  <c r="AP221" i="7"/>
  <c r="AQ221" i="7"/>
  <c r="AR221" i="7"/>
  <c r="AS221" i="7"/>
  <c r="AT221" i="7"/>
  <c r="AU221" i="7"/>
  <c r="F220" i="7"/>
  <c r="H220" i="7"/>
  <c r="J220" i="7"/>
  <c r="R220" i="7" s="1"/>
  <c r="K220" i="7"/>
  <c r="L220" i="7"/>
  <c r="O220" i="7"/>
  <c r="S220" i="7"/>
  <c r="T220" i="7"/>
  <c r="U220" i="7"/>
  <c r="V220" i="7"/>
  <c r="W220" i="7"/>
  <c r="X220" i="7"/>
  <c r="Y220" i="7"/>
  <c r="Z220" i="7"/>
  <c r="AA220" i="7"/>
  <c r="AB220" i="7"/>
  <c r="AC220" i="7"/>
  <c r="AD220" i="7"/>
  <c r="AE220" i="7"/>
  <c r="AF220" i="7"/>
  <c r="AG220" i="7"/>
  <c r="AH220" i="7"/>
  <c r="AI220" i="7"/>
  <c r="AJ220" i="7"/>
  <c r="AK220" i="7"/>
  <c r="AL220" i="7"/>
  <c r="AM220" i="7"/>
  <c r="AN220" i="7"/>
  <c r="AO220" i="7"/>
  <c r="AP220" i="7"/>
  <c r="AQ220" i="7"/>
  <c r="AR220" i="7"/>
  <c r="AS220" i="7"/>
  <c r="AT220" i="7"/>
  <c r="AU220" i="7"/>
  <c r="F219" i="7"/>
  <c r="L219" i="7" s="1"/>
  <c r="H219" i="7"/>
  <c r="J219" i="7"/>
  <c r="K219" i="7"/>
  <c r="O219" i="7"/>
  <c r="R219" i="7"/>
  <c r="S219" i="7"/>
  <c r="T219" i="7"/>
  <c r="U219" i="7"/>
  <c r="V219" i="7"/>
  <c r="W219" i="7"/>
  <c r="X219" i="7"/>
  <c r="Y219" i="7"/>
  <c r="Z219" i="7"/>
  <c r="AA219" i="7"/>
  <c r="AB219" i="7"/>
  <c r="AC219" i="7"/>
  <c r="AD219" i="7"/>
  <c r="AE219" i="7"/>
  <c r="AF219" i="7"/>
  <c r="AG219" i="7"/>
  <c r="AH219" i="7"/>
  <c r="AI219" i="7"/>
  <c r="AJ219" i="7"/>
  <c r="AK219" i="7"/>
  <c r="AL219" i="7"/>
  <c r="AM219" i="7"/>
  <c r="AN219" i="7"/>
  <c r="AO219" i="7"/>
  <c r="AP219" i="7"/>
  <c r="AQ219" i="7"/>
  <c r="AR219" i="7"/>
  <c r="AS219" i="7"/>
  <c r="AT219" i="7"/>
  <c r="AU219" i="7"/>
  <c r="F218" i="7"/>
  <c r="H218" i="7"/>
  <c r="J218" i="7"/>
  <c r="R218" i="7" s="1"/>
  <c r="K218" i="7"/>
  <c r="L218" i="7"/>
  <c r="O218" i="7"/>
  <c r="S218" i="7"/>
  <c r="T218" i="7"/>
  <c r="U218" i="7"/>
  <c r="V218" i="7"/>
  <c r="W218" i="7"/>
  <c r="X218" i="7"/>
  <c r="Y218" i="7"/>
  <c r="Z218" i="7"/>
  <c r="AA218" i="7"/>
  <c r="AB218" i="7"/>
  <c r="AC218" i="7"/>
  <c r="AD218" i="7"/>
  <c r="AE218" i="7"/>
  <c r="AF218" i="7"/>
  <c r="AG218" i="7"/>
  <c r="AH218" i="7"/>
  <c r="AI218" i="7"/>
  <c r="AJ218" i="7"/>
  <c r="AK218" i="7"/>
  <c r="AL218" i="7"/>
  <c r="AM218" i="7"/>
  <c r="AN218" i="7"/>
  <c r="AO218" i="7"/>
  <c r="AP218" i="7"/>
  <c r="AQ218" i="7"/>
  <c r="AR218" i="7"/>
  <c r="AS218" i="7"/>
  <c r="AT218" i="7"/>
  <c r="AU218" i="7"/>
  <c r="F217" i="7"/>
  <c r="L217" i="7" s="1"/>
  <c r="H217" i="7"/>
  <c r="J217" i="7"/>
  <c r="K217" i="7"/>
  <c r="O217" i="7"/>
  <c r="R217" i="7"/>
  <c r="S217" i="7"/>
  <c r="T217" i="7"/>
  <c r="U217" i="7"/>
  <c r="V217" i="7"/>
  <c r="W217" i="7"/>
  <c r="X217" i="7"/>
  <c r="Y217" i="7"/>
  <c r="Z217" i="7"/>
  <c r="AA217" i="7"/>
  <c r="AB217" i="7"/>
  <c r="AC217" i="7"/>
  <c r="AD217" i="7"/>
  <c r="AE217" i="7"/>
  <c r="AF217" i="7"/>
  <c r="AG217" i="7"/>
  <c r="AH217" i="7"/>
  <c r="AI217" i="7"/>
  <c r="AJ217" i="7"/>
  <c r="AK217" i="7"/>
  <c r="AL217" i="7"/>
  <c r="AM217" i="7"/>
  <c r="AN217" i="7"/>
  <c r="AO217" i="7"/>
  <c r="AP217" i="7"/>
  <c r="AQ217" i="7"/>
  <c r="AR217" i="7"/>
  <c r="AS217" i="7"/>
  <c r="AT217" i="7"/>
  <c r="AU217" i="7"/>
  <c r="F216" i="7"/>
  <c r="F256" i="7" s="1"/>
  <c r="H216" i="7"/>
  <c r="H256" i="7" s="1"/>
  <c r="G37" i="8" s="1"/>
  <c r="H37" i="8" s="1"/>
  <c r="J216" i="7"/>
  <c r="R216" i="7" s="1"/>
  <c r="K216" i="7"/>
  <c r="L216" i="7"/>
  <c r="O216" i="7"/>
  <c r="S216" i="7"/>
  <c r="S256" i="7" s="1"/>
  <c r="S37" i="8" s="1"/>
  <c r="T216" i="7"/>
  <c r="U216" i="7"/>
  <c r="U256" i="7" s="1"/>
  <c r="U37" i="8" s="1"/>
  <c r="V216" i="7"/>
  <c r="V256" i="7" s="1"/>
  <c r="V37" i="8" s="1"/>
  <c r="W216" i="7"/>
  <c r="W256" i="7" s="1"/>
  <c r="W37" i="8" s="1"/>
  <c r="X216" i="7"/>
  <c r="X256" i="7" s="1"/>
  <c r="X37" i="8" s="1"/>
  <c r="Y216" i="7"/>
  <c r="Z216" i="7"/>
  <c r="AA216" i="7"/>
  <c r="AA256" i="7" s="1"/>
  <c r="AA37" i="8" s="1"/>
  <c r="AB216" i="7"/>
  <c r="AC216" i="7"/>
  <c r="AC256" i="7" s="1"/>
  <c r="AC37" i="8" s="1"/>
  <c r="AD216" i="7"/>
  <c r="AD256" i="7" s="1"/>
  <c r="AD37" i="8" s="1"/>
  <c r="AE216" i="7"/>
  <c r="AE256" i="7" s="1"/>
  <c r="AE37" i="8" s="1"/>
  <c r="AF216" i="7"/>
  <c r="AG216" i="7"/>
  <c r="AH216" i="7"/>
  <c r="AI216" i="7"/>
  <c r="AI256" i="7" s="1"/>
  <c r="AI37" i="8" s="1"/>
  <c r="AJ216" i="7"/>
  <c r="AK216" i="7"/>
  <c r="AK256" i="7" s="1"/>
  <c r="AK37" i="8" s="1"/>
  <c r="AL216" i="7"/>
  <c r="AL256" i="7" s="1"/>
  <c r="AL37" i="8" s="1"/>
  <c r="AM216" i="7"/>
  <c r="AM256" i="7" s="1"/>
  <c r="AM37" i="8" s="1"/>
  <c r="AN216" i="7"/>
  <c r="AO216" i="7"/>
  <c r="AP216" i="7"/>
  <c r="AQ216" i="7"/>
  <c r="AQ256" i="7" s="1"/>
  <c r="AQ37" i="8" s="1"/>
  <c r="AR216" i="7"/>
  <c r="AS216" i="7"/>
  <c r="AS256" i="7" s="1"/>
  <c r="AS37" i="8" s="1"/>
  <c r="AT216" i="7"/>
  <c r="AT256" i="7" s="1"/>
  <c r="AT37" i="8" s="1"/>
  <c r="AU216" i="7"/>
  <c r="AU256" i="7" s="1"/>
  <c r="AU37" i="8" s="1"/>
  <c r="F214" i="7"/>
  <c r="AV214" i="7"/>
  <c r="AV36" i="8" s="1"/>
  <c r="AW214" i="7"/>
  <c r="AX214" i="7"/>
  <c r="AY214" i="7"/>
  <c r="F197" i="7"/>
  <c r="H197" i="7"/>
  <c r="J197" i="7"/>
  <c r="R197" i="7" s="1"/>
  <c r="K197" i="7"/>
  <c r="O197" i="7"/>
  <c r="S197" i="7"/>
  <c r="T197" i="7"/>
  <c r="U197" i="7"/>
  <c r="V197" i="7"/>
  <c r="W197" i="7"/>
  <c r="X197" i="7"/>
  <c r="Y197" i="7"/>
  <c r="Z197" i="7"/>
  <c r="AA197" i="7"/>
  <c r="AB197" i="7"/>
  <c r="AC197" i="7"/>
  <c r="AD197" i="7"/>
  <c r="AE197" i="7"/>
  <c r="AF197" i="7"/>
  <c r="AG197" i="7"/>
  <c r="AH197" i="7"/>
  <c r="AI197" i="7"/>
  <c r="AJ197" i="7"/>
  <c r="AK197" i="7"/>
  <c r="AL197" i="7"/>
  <c r="AM197" i="7"/>
  <c r="AN197" i="7"/>
  <c r="AO197" i="7"/>
  <c r="AP197" i="7"/>
  <c r="AQ197" i="7"/>
  <c r="AR197" i="7"/>
  <c r="AS197" i="7"/>
  <c r="AT197" i="7"/>
  <c r="AU197" i="7"/>
  <c r="F196" i="7"/>
  <c r="H196" i="7"/>
  <c r="L196" i="7" s="1"/>
  <c r="J196" i="7"/>
  <c r="K196" i="7"/>
  <c r="O196" i="7"/>
  <c r="R196" i="7"/>
  <c r="S196" i="7"/>
  <c r="T196" i="7"/>
  <c r="U196" i="7"/>
  <c r="V196" i="7"/>
  <c r="W196" i="7"/>
  <c r="X196" i="7"/>
  <c r="Y196" i="7"/>
  <c r="Z196" i="7"/>
  <c r="AA196" i="7"/>
  <c r="AB196" i="7"/>
  <c r="AC196" i="7"/>
  <c r="AD196" i="7"/>
  <c r="AE196" i="7"/>
  <c r="AF196" i="7"/>
  <c r="AG196" i="7"/>
  <c r="AH196" i="7"/>
  <c r="AI196" i="7"/>
  <c r="AJ196" i="7"/>
  <c r="AK196" i="7"/>
  <c r="AL196" i="7"/>
  <c r="AM196" i="7"/>
  <c r="AN196" i="7"/>
  <c r="AO196" i="7"/>
  <c r="AP196" i="7"/>
  <c r="AQ196" i="7"/>
  <c r="AR196" i="7"/>
  <c r="AS196" i="7"/>
  <c r="AT196" i="7"/>
  <c r="AU196" i="7"/>
  <c r="F195" i="7"/>
  <c r="L195" i="7" s="1"/>
  <c r="H195" i="7"/>
  <c r="H214" i="7" s="1"/>
  <c r="G36" i="8" s="1"/>
  <c r="H36" i="8" s="1"/>
  <c r="J195" i="7"/>
  <c r="K195" i="7"/>
  <c r="O195" i="7"/>
  <c r="S195" i="7"/>
  <c r="S214" i="7" s="1"/>
  <c r="S36" i="8" s="1"/>
  <c r="T195" i="7"/>
  <c r="T214" i="7" s="1"/>
  <c r="T36" i="8" s="1"/>
  <c r="U195" i="7"/>
  <c r="U214" i="7" s="1"/>
  <c r="U36" i="8" s="1"/>
  <c r="V195" i="7"/>
  <c r="V214" i="7" s="1"/>
  <c r="V36" i="8" s="1"/>
  <c r="W195" i="7"/>
  <c r="W214" i="7" s="1"/>
  <c r="W36" i="8" s="1"/>
  <c r="X195" i="7"/>
  <c r="X214" i="7" s="1"/>
  <c r="X36" i="8" s="1"/>
  <c r="Y195" i="7"/>
  <c r="Y214" i="7" s="1"/>
  <c r="Y36" i="8" s="1"/>
  <c r="Z195" i="7"/>
  <c r="AA195" i="7"/>
  <c r="AA214" i="7" s="1"/>
  <c r="AA36" i="8" s="1"/>
  <c r="AB195" i="7"/>
  <c r="AB214" i="7" s="1"/>
  <c r="AB36" i="8" s="1"/>
  <c r="AC195" i="7"/>
  <c r="AC214" i="7" s="1"/>
  <c r="AC36" i="8" s="1"/>
  <c r="AD195" i="7"/>
  <c r="AD214" i="7" s="1"/>
  <c r="AD36" i="8" s="1"/>
  <c r="AE195" i="7"/>
  <c r="AE214" i="7" s="1"/>
  <c r="AE36" i="8" s="1"/>
  <c r="AF195" i="7"/>
  <c r="AF214" i="7" s="1"/>
  <c r="AF36" i="8" s="1"/>
  <c r="AG195" i="7"/>
  <c r="AG214" i="7" s="1"/>
  <c r="AG36" i="8" s="1"/>
  <c r="AH195" i="7"/>
  <c r="AI195" i="7"/>
  <c r="AI214" i="7" s="1"/>
  <c r="AI36" i="8" s="1"/>
  <c r="AJ195" i="7"/>
  <c r="AJ214" i="7" s="1"/>
  <c r="AJ36" i="8" s="1"/>
  <c r="AK195" i="7"/>
  <c r="AK214" i="7" s="1"/>
  <c r="AK36" i="8" s="1"/>
  <c r="AL195" i="7"/>
  <c r="AL214" i="7" s="1"/>
  <c r="AL36" i="8" s="1"/>
  <c r="AM195" i="7"/>
  <c r="AM214" i="7" s="1"/>
  <c r="AM36" i="8" s="1"/>
  <c r="AN195" i="7"/>
  <c r="AN214" i="7" s="1"/>
  <c r="AN36" i="8" s="1"/>
  <c r="AO195" i="7"/>
  <c r="AO214" i="7" s="1"/>
  <c r="AO36" i="8" s="1"/>
  <c r="AP195" i="7"/>
  <c r="AQ195" i="7"/>
  <c r="AQ214" i="7" s="1"/>
  <c r="AQ36" i="8" s="1"/>
  <c r="AR195" i="7"/>
  <c r="AR214" i="7" s="1"/>
  <c r="AR36" i="8" s="1"/>
  <c r="AS195" i="7"/>
  <c r="AS214" i="7" s="1"/>
  <c r="AS36" i="8" s="1"/>
  <c r="AT195" i="7"/>
  <c r="AT214" i="7" s="1"/>
  <c r="AT36" i="8" s="1"/>
  <c r="AU195" i="7"/>
  <c r="AU214" i="7" s="1"/>
  <c r="AU36" i="8" s="1"/>
  <c r="AV193" i="7"/>
  <c r="AV35" i="8" s="1"/>
  <c r="AW193" i="7"/>
  <c r="AX193" i="7"/>
  <c r="AY193" i="7"/>
  <c r="F178" i="7"/>
  <c r="L178" i="7" s="1"/>
  <c r="H178" i="7"/>
  <c r="J178" i="7"/>
  <c r="K178" i="7"/>
  <c r="O178" i="7"/>
  <c r="R178" i="7"/>
  <c r="S178" i="7"/>
  <c r="T178" i="7"/>
  <c r="U178" i="7"/>
  <c r="V178" i="7"/>
  <c r="W178" i="7"/>
  <c r="X178" i="7"/>
  <c r="Y178" i="7"/>
  <c r="Z178" i="7"/>
  <c r="AA178" i="7"/>
  <c r="AB178" i="7"/>
  <c r="AC178" i="7"/>
  <c r="AD178" i="7"/>
  <c r="AE178" i="7"/>
  <c r="AF178" i="7"/>
  <c r="AG178" i="7"/>
  <c r="AH178" i="7"/>
  <c r="AI178" i="7"/>
  <c r="AJ178" i="7"/>
  <c r="AK178" i="7"/>
  <c r="AL178" i="7"/>
  <c r="AM178" i="7"/>
  <c r="AN178" i="7"/>
  <c r="AO178" i="7"/>
  <c r="AP178" i="7"/>
  <c r="AQ178" i="7"/>
  <c r="AR178" i="7"/>
  <c r="AS178" i="7"/>
  <c r="AT178" i="7"/>
  <c r="AU178" i="7"/>
  <c r="F177" i="7"/>
  <c r="H177" i="7"/>
  <c r="J177" i="7"/>
  <c r="R177" i="7" s="1"/>
  <c r="K177" i="7"/>
  <c r="L177" i="7"/>
  <c r="O177" i="7"/>
  <c r="S177" i="7"/>
  <c r="T177" i="7"/>
  <c r="U177" i="7"/>
  <c r="V177" i="7"/>
  <c r="W177" i="7"/>
  <c r="X177" i="7"/>
  <c r="Y177" i="7"/>
  <c r="Z177" i="7"/>
  <c r="AA177" i="7"/>
  <c r="AB177" i="7"/>
  <c r="AC177" i="7"/>
  <c r="AD177" i="7"/>
  <c r="AE177" i="7"/>
  <c r="AF177" i="7"/>
  <c r="AG177" i="7"/>
  <c r="AH177" i="7"/>
  <c r="AI177" i="7"/>
  <c r="AJ177" i="7"/>
  <c r="AK177" i="7"/>
  <c r="AL177" i="7"/>
  <c r="AM177" i="7"/>
  <c r="AN177" i="7"/>
  <c r="AO177" i="7"/>
  <c r="AP177" i="7"/>
  <c r="AQ177" i="7"/>
  <c r="AR177" i="7"/>
  <c r="AS177" i="7"/>
  <c r="AT177" i="7"/>
  <c r="AU177" i="7"/>
  <c r="F176" i="7"/>
  <c r="L176" i="7" s="1"/>
  <c r="H176" i="7"/>
  <c r="J176" i="7"/>
  <c r="K176" i="7"/>
  <c r="O176" i="7"/>
  <c r="R176" i="7"/>
  <c r="S176" i="7"/>
  <c r="T176" i="7"/>
  <c r="U176" i="7"/>
  <c r="V176" i="7"/>
  <c r="W176" i="7"/>
  <c r="X176" i="7"/>
  <c r="Y176" i="7"/>
  <c r="Z176" i="7"/>
  <c r="AA176" i="7"/>
  <c r="AB176" i="7"/>
  <c r="AC176" i="7"/>
  <c r="AD176" i="7"/>
  <c r="AE176" i="7"/>
  <c r="AF176" i="7"/>
  <c r="AG176" i="7"/>
  <c r="AH176" i="7"/>
  <c r="AI176" i="7"/>
  <c r="AJ176" i="7"/>
  <c r="AK176" i="7"/>
  <c r="AL176" i="7"/>
  <c r="AM176" i="7"/>
  <c r="AN176" i="7"/>
  <c r="AO176" i="7"/>
  <c r="AP176" i="7"/>
  <c r="AQ176" i="7"/>
  <c r="AR176" i="7"/>
  <c r="AS176" i="7"/>
  <c r="AT176" i="7"/>
  <c r="AU176" i="7"/>
  <c r="F175" i="7"/>
  <c r="H175" i="7"/>
  <c r="J175" i="7"/>
  <c r="R175" i="7" s="1"/>
  <c r="K175" i="7"/>
  <c r="L175" i="7"/>
  <c r="O175" i="7"/>
  <c r="S175" i="7"/>
  <c r="T175" i="7"/>
  <c r="U175" i="7"/>
  <c r="V175" i="7"/>
  <c r="W175" i="7"/>
  <c r="X175" i="7"/>
  <c r="Y175" i="7"/>
  <c r="Z175" i="7"/>
  <c r="AA175" i="7"/>
  <c r="AB175" i="7"/>
  <c r="AC175" i="7"/>
  <c r="AD175" i="7"/>
  <c r="AE175" i="7"/>
  <c r="AF175" i="7"/>
  <c r="AG175" i="7"/>
  <c r="AH175" i="7"/>
  <c r="AI175" i="7"/>
  <c r="AJ175" i="7"/>
  <c r="AK175" i="7"/>
  <c r="AL175" i="7"/>
  <c r="AM175" i="7"/>
  <c r="AN175" i="7"/>
  <c r="AO175" i="7"/>
  <c r="AP175" i="7"/>
  <c r="AQ175" i="7"/>
  <c r="AR175" i="7"/>
  <c r="AS175" i="7"/>
  <c r="AT175" i="7"/>
  <c r="AU175" i="7"/>
  <c r="F174" i="7"/>
  <c r="H174" i="7"/>
  <c r="H193" i="7" s="1"/>
  <c r="G35" i="8" s="1"/>
  <c r="H35" i="8" s="1"/>
  <c r="J174" i="7"/>
  <c r="J193" i="7" s="1"/>
  <c r="I35" i="8" s="1"/>
  <c r="J35" i="8" s="1"/>
  <c r="K174" i="7"/>
  <c r="O174" i="7"/>
  <c r="R174" i="7"/>
  <c r="S174" i="7"/>
  <c r="S193" i="7" s="1"/>
  <c r="S35" i="8" s="1"/>
  <c r="T174" i="7"/>
  <c r="T193" i="7" s="1"/>
  <c r="T35" i="8" s="1"/>
  <c r="U174" i="7"/>
  <c r="U193" i="7" s="1"/>
  <c r="U35" i="8" s="1"/>
  <c r="V174" i="7"/>
  <c r="V193" i="7" s="1"/>
  <c r="V35" i="8" s="1"/>
  <c r="W174" i="7"/>
  <c r="W193" i="7" s="1"/>
  <c r="W35" i="8" s="1"/>
  <c r="X174" i="7"/>
  <c r="Y174" i="7"/>
  <c r="Y193" i="7" s="1"/>
  <c r="Y35" i="8" s="1"/>
  <c r="Z174" i="7"/>
  <c r="Z193" i="7" s="1"/>
  <c r="Z35" i="8" s="1"/>
  <c r="AA174" i="7"/>
  <c r="AA193" i="7" s="1"/>
  <c r="AA35" i="8" s="1"/>
  <c r="AB174" i="7"/>
  <c r="AB193" i="7" s="1"/>
  <c r="AB35" i="8" s="1"/>
  <c r="AC174" i="7"/>
  <c r="AC193" i="7" s="1"/>
  <c r="AC35" i="8" s="1"/>
  <c r="AD174" i="7"/>
  <c r="AD193" i="7" s="1"/>
  <c r="AD35" i="8" s="1"/>
  <c r="AE174" i="7"/>
  <c r="AE193" i="7" s="1"/>
  <c r="AE35" i="8" s="1"/>
  <c r="AF174" i="7"/>
  <c r="AG174" i="7"/>
  <c r="AG193" i="7" s="1"/>
  <c r="AG35" i="8" s="1"/>
  <c r="AH174" i="7"/>
  <c r="AH193" i="7" s="1"/>
  <c r="AH35" i="8" s="1"/>
  <c r="AI174" i="7"/>
  <c r="AI193" i="7" s="1"/>
  <c r="AI35" i="8" s="1"/>
  <c r="AJ174" i="7"/>
  <c r="AJ193" i="7" s="1"/>
  <c r="AJ35" i="8" s="1"/>
  <c r="AK174" i="7"/>
  <c r="AK193" i="7" s="1"/>
  <c r="AK35" i="8" s="1"/>
  <c r="AL174" i="7"/>
  <c r="AL193" i="7" s="1"/>
  <c r="AL35" i="8" s="1"/>
  <c r="AM174" i="7"/>
  <c r="AM193" i="7" s="1"/>
  <c r="AM35" i="8" s="1"/>
  <c r="AN174" i="7"/>
  <c r="AO174" i="7"/>
  <c r="AO193" i="7" s="1"/>
  <c r="AO35" i="8" s="1"/>
  <c r="AP174" i="7"/>
  <c r="AP193" i="7" s="1"/>
  <c r="AP35" i="8" s="1"/>
  <c r="AQ174" i="7"/>
  <c r="AQ193" i="7" s="1"/>
  <c r="AQ35" i="8" s="1"/>
  <c r="AR174" i="7"/>
  <c r="AR193" i="7" s="1"/>
  <c r="AR35" i="8" s="1"/>
  <c r="AS174" i="7"/>
  <c r="AS193" i="7" s="1"/>
  <c r="AS35" i="8" s="1"/>
  <c r="AT174" i="7"/>
  <c r="AT193" i="7" s="1"/>
  <c r="AT35" i="8" s="1"/>
  <c r="AU174" i="7"/>
  <c r="AU193" i="7" s="1"/>
  <c r="AU35" i="8" s="1"/>
  <c r="AV172" i="7"/>
  <c r="AV34" i="8" s="1"/>
  <c r="AW172" i="7"/>
  <c r="AX172" i="7"/>
  <c r="AY172" i="7"/>
  <c r="F158" i="7"/>
  <c r="H158" i="7"/>
  <c r="L158" i="7" s="1"/>
  <c r="J158" i="7"/>
  <c r="K158" i="7"/>
  <c r="O158" i="7"/>
  <c r="R158" i="7"/>
  <c r="S158" i="7"/>
  <c r="T158" i="7"/>
  <c r="U158" i="7"/>
  <c r="V158" i="7"/>
  <c r="W158" i="7"/>
  <c r="X158" i="7"/>
  <c r="Y158" i="7"/>
  <c r="Z158" i="7"/>
  <c r="AA158" i="7"/>
  <c r="AB158" i="7"/>
  <c r="AC158" i="7"/>
  <c r="AD158" i="7"/>
  <c r="AE158" i="7"/>
  <c r="AF158" i="7"/>
  <c r="AG158" i="7"/>
  <c r="AH158" i="7"/>
  <c r="AI158" i="7"/>
  <c r="AJ158" i="7"/>
  <c r="AK158" i="7"/>
  <c r="AL158" i="7"/>
  <c r="AM158" i="7"/>
  <c r="AN158" i="7"/>
  <c r="AO158" i="7"/>
  <c r="AP158" i="7"/>
  <c r="AQ158" i="7"/>
  <c r="AR158" i="7"/>
  <c r="AS158" i="7"/>
  <c r="AT158" i="7"/>
  <c r="AU158" i="7"/>
  <c r="F157" i="7"/>
  <c r="H157" i="7"/>
  <c r="J157" i="7"/>
  <c r="R157" i="7" s="1"/>
  <c r="K157" i="7"/>
  <c r="O157" i="7"/>
  <c r="S157" i="7"/>
  <c r="T157" i="7"/>
  <c r="U157" i="7"/>
  <c r="V157" i="7"/>
  <c r="W157" i="7"/>
  <c r="X157" i="7"/>
  <c r="Y157" i="7"/>
  <c r="Z157" i="7"/>
  <c r="AA157" i="7"/>
  <c r="AB157" i="7"/>
  <c r="AC157" i="7"/>
  <c r="AD157" i="7"/>
  <c r="AE157" i="7"/>
  <c r="AF157" i="7"/>
  <c r="AG157" i="7"/>
  <c r="AH157" i="7"/>
  <c r="AI157" i="7"/>
  <c r="AJ157" i="7"/>
  <c r="AK157" i="7"/>
  <c r="AL157" i="7"/>
  <c r="AM157" i="7"/>
  <c r="AN157" i="7"/>
  <c r="AO157" i="7"/>
  <c r="AP157" i="7"/>
  <c r="AQ157" i="7"/>
  <c r="AR157" i="7"/>
  <c r="AS157" i="7"/>
  <c r="AT157" i="7"/>
  <c r="AU157" i="7"/>
  <c r="F156" i="7"/>
  <c r="H156" i="7"/>
  <c r="L156" i="7" s="1"/>
  <c r="J156" i="7"/>
  <c r="K156" i="7"/>
  <c r="O156" i="7"/>
  <c r="R156" i="7"/>
  <c r="S156" i="7"/>
  <c r="T156" i="7"/>
  <c r="U156" i="7"/>
  <c r="V156" i="7"/>
  <c r="W156" i="7"/>
  <c r="X156" i="7"/>
  <c r="Y156" i="7"/>
  <c r="Z156" i="7"/>
  <c r="AA156" i="7"/>
  <c r="AB156" i="7"/>
  <c r="AC156" i="7"/>
  <c r="AD156" i="7"/>
  <c r="AE156" i="7"/>
  <c r="AF156" i="7"/>
  <c r="AG156" i="7"/>
  <c r="AH156" i="7"/>
  <c r="AI156" i="7"/>
  <c r="AJ156" i="7"/>
  <c r="AK156" i="7"/>
  <c r="AL156" i="7"/>
  <c r="AM156" i="7"/>
  <c r="AN156" i="7"/>
  <c r="AO156" i="7"/>
  <c r="AP156" i="7"/>
  <c r="AQ156" i="7"/>
  <c r="AR156" i="7"/>
  <c r="AS156" i="7"/>
  <c r="AT156" i="7"/>
  <c r="AU156" i="7"/>
  <c r="F155" i="7"/>
  <c r="L155" i="7" s="1"/>
  <c r="H155" i="7"/>
  <c r="J155" i="7"/>
  <c r="R155" i="7" s="1"/>
  <c r="K155" i="7"/>
  <c r="O155" i="7"/>
  <c r="S155" i="7"/>
  <c r="T155" i="7"/>
  <c r="U155" i="7"/>
  <c r="V155" i="7"/>
  <c r="W155" i="7"/>
  <c r="X155" i="7"/>
  <c r="Y155" i="7"/>
  <c r="Z155" i="7"/>
  <c r="AA155" i="7"/>
  <c r="AB155" i="7"/>
  <c r="AC155" i="7"/>
  <c r="AD155" i="7"/>
  <c r="AE155" i="7"/>
  <c r="AF155" i="7"/>
  <c r="AG155" i="7"/>
  <c r="AH155" i="7"/>
  <c r="AI155" i="7"/>
  <c r="AJ155" i="7"/>
  <c r="AK155" i="7"/>
  <c r="AL155" i="7"/>
  <c r="AM155" i="7"/>
  <c r="AN155" i="7"/>
  <c r="AO155" i="7"/>
  <c r="AP155" i="7"/>
  <c r="AQ155" i="7"/>
  <c r="AR155" i="7"/>
  <c r="AS155" i="7"/>
  <c r="AT155" i="7"/>
  <c r="AU155" i="7"/>
  <c r="F154" i="7"/>
  <c r="H154" i="7"/>
  <c r="L154" i="7" s="1"/>
  <c r="J154" i="7"/>
  <c r="K154" i="7"/>
  <c r="O154" i="7"/>
  <c r="R154" i="7"/>
  <c r="S154" i="7"/>
  <c r="T154" i="7"/>
  <c r="U154" i="7"/>
  <c r="V154" i="7"/>
  <c r="W154" i="7"/>
  <c r="X154" i="7"/>
  <c r="Y154" i="7"/>
  <c r="Z154" i="7"/>
  <c r="Z172" i="7" s="1"/>
  <c r="Z34" i="8" s="1"/>
  <c r="AA154" i="7"/>
  <c r="AB154" i="7"/>
  <c r="AC154" i="7"/>
  <c r="AD154" i="7"/>
  <c r="AE154" i="7"/>
  <c r="AF154" i="7"/>
  <c r="AG154" i="7"/>
  <c r="AH154" i="7"/>
  <c r="AH172" i="7" s="1"/>
  <c r="AH34" i="8" s="1"/>
  <c r="AI154" i="7"/>
  <c r="AJ154" i="7"/>
  <c r="AK154" i="7"/>
  <c r="AL154" i="7"/>
  <c r="AM154" i="7"/>
  <c r="AN154" i="7"/>
  <c r="AO154" i="7"/>
  <c r="AP154" i="7"/>
  <c r="AP172" i="7" s="1"/>
  <c r="AP34" i="8" s="1"/>
  <c r="AQ154" i="7"/>
  <c r="AR154" i="7"/>
  <c r="AS154" i="7"/>
  <c r="AT154" i="7"/>
  <c r="AU154" i="7"/>
  <c r="F153" i="7"/>
  <c r="F172" i="7" s="1"/>
  <c r="H153" i="7"/>
  <c r="H172" i="7" s="1"/>
  <c r="G34" i="8" s="1"/>
  <c r="H34" i="8" s="1"/>
  <c r="J153" i="7"/>
  <c r="K153" i="7"/>
  <c r="O153" i="7"/>
  <c r="S153" i="7"/>
  <c r="S172" i="7" s="1"/>
  <c r="S34" i="8" s="1"/>
  <c r="T153" i="7"/>
  <c r="T172" i="7" s="1"/>
  <c r="T34" i="8" s="1"/>
  <c r="U153" i="7"/>
  <c r="U172" i="7" s="1"/>
  <c r="U34" i="8" s="1"/>
  <c r="V153" i="7"/>
  <c r="W153" i="7"/>
  <c r="W172" i="7" s="1"/>
  <c r="W34" i="8" s="1"/>
  <c r="X153" i="7"/>
  <c r="X172" i="7" s="1"/>
  <c r="X34" i="8" s="1"/>
  <c r="Y153" i="7"/>
  <c r="Y172" i="7" s="1"/>
  <c r="Y34" i="8" s="1"/>
  <c r="Z153" i="7"/>
  <c r="AA153" i="7"/>
  <c r="AA172" i="7" s="1"/>
  <c r="AA34" i="8" s="1"/>
  <c r="AB153" i="7"/>
  <c r="AB172" i="7" s="1"/>
  <c r="AB34" i="8" s="1"/>
  <c r="AC153" i="7"/>
  <c r="AC172" i="7" s="1"/>
  <c r="AC34" i="8" s="1"/>
  <c r="AD153" i="7"/>
  <c r="AE153" i="7"/>
  <c r="AE172" i="7" s="1"/>
  <c r="AE34" i="8" s="1"/>
  <c r="AF153" i="7"/>
  <c r="AF172" i="7" s="1"/>
  <c r="AF34" i="8" s="1"/>
  <c r="AG153" i="7"/>
  <c r="AG172" i="7" s="1"/>
  <c r="AG34" i="8" s="1"/>
  <c r="AH153" i="7"/>
  <c r="AI153" i="7"/>
  <c r="AI172" i="7" s="1"/>
  <c r="AI34" i="8" s="1"/>
  <c r="AJ153" i="7"/>
  <c r="AJ172" i="7" s="1"/>
  <c r="AJ34" i="8" s="1"/>
  <c r="AK153" i="7"/>
  <c r="AK172" i="7" s="1"/>
  <c r="AK34" i="8" s="1"/>
  <c r="AL153" i="7"/>
  <c r="AM153" i="7"/>
  <c r="AM172" i="7" s="1"/>
  <c r="AM34" i="8" s="1"/>
  <c r="AN153" i="7"/>
  <c r="AN172" i="7" s="1"/>
  <c r="AN34" i="8" s="1"/>
  <c r="AO153" i="7"/>
  <c r="AO172" i="7" s="1"/>
  <c r="AO34" i="8" s="1"/>
  <c r="AP153" i="7"/>
  <c r="AQ153" i="7"/>
  <c r="AQ172" i="7" s="1"/>
  <c r="AQ34" i="8" s="1"/>
  <c r="AR153" i="7"/>
  <c r="AR172" i="7" s="1"/>
  <c r="AR34" i="8" s="1"/>
  <c r="AS153" i="7"/>
  <c r="AS172" i="7" s="1"/>
  <c r="AS34" i="8" s="1"/>
  <c r="AT153" i="7"/>
  <c r="AU153" i="7"/>
  <c r="AU172" i="7" s="1"/>
  <c r="AU34" i="8" s="1"/>
  <c r="T151" i="7"/>
  <c r="T33" i="8" s="1"/>
  <c r="AB151" i="7"/>
  <c r="AB33" i="8" s="1"/>
  <c r="AV151" i="7"/>
  <c r="AV33" i="8" s="1"/>
  <c r="AW151" i="7"/>
  <c r="AX151" i="7"/>
  <c r="AY151" i="7"/>
  <c r="F135" i="7"/>
  <c r="L135" i="7" s="1"/>
  <c r="H135" i="7"/>
  <c r="J135" i="7"/>
  <c r="R135" i="7" s="1"/>
  <c r="K135" i="7"/>
  <c r="O135" i="7"/>
  <c r="S135" i="7"/>
  <c r="T135" i="7"/>
  <c r="U135" i="7"/>
  <c r="V135" i="7"/>
  <c r="W135" i="7"/>
  <c r="X135" i="7"/>
  <c r="Y135" i="7"/>
  <c r="Z135" i="7"/>
  <c r="AA135" i="7"/>
  <c r="AB135" i="7"/>
  <c r="AC135" i="7"/>
  <c r="AD135" i="7"/>
  <c r="AE135" i="7"/>
  <c r="AF135" i="7"/>
  <c r="AG135" i="7"/>
  <c r="AH135" i="7"/>
  <c r="AI135" i="7"/>
  <c r="AJ135" i="7"/>
  <c r="AK135" i="7"/>
  <c r="AL135" i="7"/>
  <c r="AM135" i="7"/>
  <c r="AN135" i="7"/>
  <c r="AO135" i="7"/>
  <c r="AP135" i="7"/>
  <c r="AQ135" i="7"/>
  <c r="AR135" i="7"/>
  <c r="AS135" i="7"/>
  <c r="AT135" i="7"/>
  <c r="AU135" i="7"/>
  <c r="F134" i="7"/>
  <c r="H134" i="7"/>
  <c r="J134" i="7"/>
  <c r="K134" i="7"/>
  <c r="L134" i="7"/>
  <c r="O134" i="7"/>
  <c r="R134" i="7"/>
  <c r="S134" i="7"/>
  <c r="T134" i="7"/>
  <c r="U134" i="7"/>
  <c r="V134" i="7"/>
  <c r="W134" i="7"/>
  <c r="X134" i="7"/>
  <c r="Y134" i="7"/>
  <c r="Z134" i="7"/>
  <c r="AA134" i="7"/>
  <c r="AB134" i="7"/>
  <c r="AC134" i="7"/>
  <c r="AD134" i="7"/>
  <c r="AE134" i="7"/>
  <c r="AF134" i="7"/>
  <c r="AG134" i="7"/>
  <c r="AH134" i="7"/>
  <c r="AI134" i="7"/>
  <c r="AJ134" i="7"/>
  <c r="AK134" i="7"/>
  <c r="AL134" i="7"/>
  <c r="AM134" i="7"/>
  <c r="AN134" i="7"/>
  <c r="AO134" i="7"/>
  <c r="AP134" i="7"/>
  <c r="AQ134" i="7"/>
  <c r="AR134" i="7"/>
  <c r="AS134" i="7"/>
  <c r="AT134" i="7"/>
  <c r="AU134" i="7"/>
  <c r="F133" i="7"/>
  <c r="L133" i="7" s="1"/>
  <c r="H133" i="7"/>
  <c r="J133" i="7"/>
  <c r="K133" i="7"/>
  <c r="O133" i="7"/>
  <c r="R133" i="7"/>
  <c r="S133" i="7"/>
  <c r="T133" i="7"/>
  <c r="U133" i="7"/>
  <c r="V133" i="7"/>
  <c r="W133" i="7"/>
  <c r="X133" i="7"/>
  <c r="Y133" i="7"/>
  <c r="Z133" i="7"/>
  <c r="AA133" i="7"/>
  <c r="AB133" i="7"/>
  <c r="AC133" i="7"/>
  <c r="AD133" i="7"/>
  <c r="AE133" i="7"/>
  <c r="AF133" i="7"/>
  <c r="AG133" i="7"/>
  <c r="AH133" i="7"/>
  <c r="AI133" i="7"/>
  <c r="AJ133" i="7"/>
  <c r="AJ151" i="7" s="1"/>
  <c r="AJ33" i="8" s="1"/>
  <c r="AK133" i="7"/>
  <c r="AL133" i="7"/>
  <c r="AM133" i="7"/>
  <c r="AN133" i="7"/>
  <c r="AO133" i="7"/>
  <c r="AP133" i="7"/>
  <c r="AQ133" i="7"/>
  <c r="AR133" i="7"/>
  <c r="AR151" i="7" s="1"/>
  <c r="AR33" i="8" s="1"/>
  <c r="AS133" i="7"/>
  <c r="AT133" i="7"/>
  <c r="AU133" i="7"/>
  <c r="F132" i="7"/>
  <c r="H132" i="7"/>
  <c r="H151" i="7" s="1"/>
  <c r="G33" i="8" s="1"/>
  <c r="H33" i="8" s="1"/>
  <c r="J132" i="7"/>
  <c r="J151" i="7" s="1"/>
  <c r="I33" i="8" s="1"/>
  <c r="J33" i="8" s="1"/>
  <c r="K132" i="7"/>
  <c r="L132" i="7"/>
  <c r="O132" i="7"/>
  <c r="R132" i="7"/>
  <c r="R151" i="7" s="1"/>
  <c r="R33" i="8" s="1"/>
  <c r="S132" i="7"/>
  <c r="S151" i="7" s="1"/>
  <c r="S33" i="8" s="1"/>
  <c r="T132" i="7"/>
  <c r="U132" i="7"/>
  <c r="U151" i="7" s="1"/>
  <c r="U33" i="8" s="1"/>
  <c r="V132" i="7"/>
  <c r="V151" i="7" s="1"/>
  <c r="V33" i="8" s="1"/>
  <c r="W132" i="7"/>
  <c r="W151" i="7" s="1"/>
  <c r="W33" i="8" s="1"/>
  <c r="X132" i="7"/>
  <c r="X151" i="7" s="1"/>
  <c r="X33" i="8" s="1"/>
  <c r="Y132" i="7"/>
  <c r="Y151" i="7" s="1"/>
  <c r="Y33" i="8" s="1"/>
  <c r="Z132" i="7"/>
  <c r="Z151" i="7" s="1"/>
  <c r="Z33" i="8" s="1"/>
  <c r="AA132" i="7"/>
  <c r="AA151" i="7" s="1"/>
  <c r="AA33" i="8" s="1"/>
  <c r="AB132" i="7"/>
  <c r="AC132" i="7"/>
  <c r="AC151" i="7" s="1"/>
  <c r="AC33" i="8" s="1"/>
  <c r="AD132" i="7"/>
  <c r="AD151" i="7" s="1"/>
  <c r="AD33" i="8" s="1"/>
  <c r="AE132" i="7"/>
  <c r="AE151" i="7" s="1"/>
  <c r="AE33" i="8" s="1"/>
  <c r="AF132" i="7"/>
  <c r="AF151" i="7" s="1"/>
  <c r="AF33" i="8" s="1"/>
  <c r="AG132" i="7"/>
  <c r="AG151" i="7" s="1"/>
  <c r="AG33" i="8" s="1"/>
  <c r="AH132" i="7"/>
  <c r="AH151" i="7" s="1"/>
  <c r="AH33" i="8" s="1"/>
  <c r="AI132" i="7"/>
  <c r="AI151" i="7" s="1"/>
  <c r="AI33" i="8" s="1"/>
  <c r="AJ132" i="7"/>
  <c r="AK132" i="7"/>
  <c r="AK151" i="7" s="1"/>
  <c r="AK33" i="8" s="1"/>
  <c r="AL132" i="7"/>
  <c r="AL151" i="7" s="1"/>
  <c r="AL33" i="8" s="1"/>
  <c r="AM132" i="7"/>
  <c r="AM151" i="7" s="1"/>
  <c r="AM33" i="8" s="1"/>
  <c r="AN132" i="7"/>
  <c r="AN151" i="7" s="1"/>
  <c r="AN33" i="8" s="1"/>
  <c r="AO132" i="7"/>
  <c r="AO151" i="7" s="1"/>
  <c r="AO33" i="8" s="1"/>
  <c r="AP132" i="7"/>
  <c r="AP151" i="7" s="1"/>
  <c r="AP33" i="8" s="1"/>
  <c r="AQ132" i="7"/>
  <c r="AQ151" i="7" s="1"/>
  <c r="AQ33" i="8" s="1"/>
  <c r="AR132" i="7"/>
  <c r="AS132" i="7"/>
  <c r="AS151" i="7" s="1"/>
  <c r="AS33" i="8" s="1"/>
  <c r="AT132" i="7"/>
  <c r="AT151" i="7" s="1"/>
  <c r="AT33" i="8" s="1"/>
  <c r="AU132" i="7"/>
  <c r="AU151" i="7" s="1"/>
  <c r="AU33" i="8" s="1"/>
  <c r="F130" i="7"/>
  <c r="AD130" i="7"/>
  <c r="AD32" i="8" s="1"/>
  <c r="AL130" i="7"/>
  <c r="AL32" i="8" s="1"/>
  <c r="AT130" i="7"/>
  <c r="AT32" i="8" s="1"/>
  <c r="AV130" i="7"/>
  <c r="AV32" i="8" s="1"/>
  <c r="AW130" i="7"/>
  <c r="AX130" i="7"/>
  <c r="AY130" i="7"/>
  <c r="F113" i="7"/>
  <c r="H113" i="7"/>
  <c r="J113" i="7"/>
  <c r="K113" i="7"/>
  <c r="O113" i="7"/>
  <c r="S113" i="7"/>
  <c r="T113" i="7"/>
  <c r="U113" i="7"/>
  <c r="V113" i="7"/>
  <c r="V130" i="7" s="1"/>
  <c r="V32" i="8" s="1"/>
  <c r="W113" i="7"/>
  <c r="X113" i="7"/>
  <c r="Y113" i="7"/>
  <c r="Z113" i="7"/>
  <c r="AA113" i="7"/>
  <c r="AB113" i="7"/>
  <c r="AC113" i="7"/>
  <c r="AD113" i="7"/>
  <c r="AE113" i="7"/>
  <c r="AF113" i="7"/>
  <c r="AG113" i="7"/>
  <c r="AH113" i="7"/>
  <c r="AI113" i="7"/>
  <c r="AJ113" i="7"/>
  <c r="AK113" i="7"/>
  <c r="AL113" i="7"/>
  <c r="AM113" i="7"/>
  <c r="AN113" i="7"/>
  <c r="AO113" i="7"/>
  <c r="AP113" i="7"/>
  <c r="AQ113" i="7"/>
  <c r="AR113" i="7"/>
  <c r="AS113" i="7"/>
  <c r="AT113" i="7"/>
  <c r="AU113" i="7"/>
  <c r="F112" i="7"/>
  <c r="L112" i="7" s="1"/>
  <c r="H112" i="7"/>
  <c r="J112" i="7"/>
  <c r="K112" i="7"/>
  <c r="O112" i="7"/>
  <c r="R112" i="7"/>
  <c r="S112" i="7"/>
  <c r="T112" i="7"/>
  <c r="U112" i="7"/>
  <c r="V112" i="7"/>
  <c r="W112" i="7"/>
  <c r="X112" i="7"/>
  <c r="Y112" i="7"/>
  <c r="Z112" i="7"/>
  <c r="AA112" i="7"/>
  <c r="AB112" i="7"/>
  <c r="AC112" i="7"/>
  <c r="AD112" i="7"/>
  <c r="AE112" i="7"/>
  <c r="AF112" i="7"/>
  <c r="AG112" i="7"/>
  <c r="AH112" i="7"/>
  <c r="AI112" i="7"/>
  <c r="AJ112" i="7"/>
  <c r="AK112" i="7"/>
  <c r="AL112" i="7"/>
  <c r="AM112" i="7"/>
  <c r="AN112" i="7"/>
  <c r="AO112" i="7"/>
  <c r="AP112" i="7"/>
  <c r="AQ112" i="7"/>
  <c r="AR112" i="7"/>
  <c r="AS112" i="7"/>
  <c r="AT112" i="7"/>
  <c r="AU112" i="7"/>
  <c r="F111" i="7"/>
  <c r="H111" i="7"/>
  <c r="H130" i="7" s="1"/>
  <c r="G32" i="8" s="1"/>
  <c r="H32" i="8" s="1"/>
  <c r="J111" i="7"/>
  <c r="K111" i="7"/>
  <c r="O111" i="7"/>
  <c r="S111" i="7"/>
  <c r="S130" i="7" s="1"/>
  <c r="S32" i="8" s="1"/>
  <c r="T111" i="7"/>
  <c r="T130" i="7" s="1"/>
  <c r="T32" i="8" s="1"/>
  <c r="U111" i="7"/>
  <c r="U130" i="7" s="1"/>
  <c r="U32" i="8" s="1"/>
  <c r="V111" i="7"/>
  <c r="W111" i="7"/>
  <c r="W130" i="7" s="1"/>
  <c r="W32" i="8" s="1"/>
  <c r="X111" i="7"/>
  <c r="X130" i="7" s="1"/>
  <c r="X32" i="8" s="1"/>
  <c r="Y111" i="7"/>
  <c r="Y130" i="7" s="1"/>
  <c r="Y32" i="8" s="1"/>
  <c r="Z111" i="7"/>
  <c r="Z130" i="7" s="1"/>
  <c r="Z32" i="8" s="1"/>
  <c r="AA111" i="7"/>
  <c r="AA130" i="7" s="1"/>
  <c r="AA32" i="8" s="1"/>
  <c r="AB111" i="7"/>
  <c r="AB130" i="7" s="1"/>
  <c r="AB32" i="8" s="1"/>
  <c r="AC111" i="7"/>
  <c r="AC130" i="7" s="1"/>
  <c r="AC32" i="8" s="1"/>
  <c r="AD111" i="7"/>
  <c r="AE111" i="7"/>
  <c r="AE130" i="7" s="1"/>
  <c r="AE32" i="8" s="1"/>
  <c r="AF111" i="7"/>
  <c r="AF130" i="7" s="1"/>
  <c r="AF32" i="8" s="1"/>
  <c r="AG111" i="7"/>
  <c r="AG130" i="7" s="1"/>
  <c r="AG32" i="8" s="1"/>
  <c r="AH111" i="7"/>
  <c r="AH130" i="7" s="1"/>
  <c r="AH32" i="8" s="1"/>
  <c r="AI111" i="7"/>
  <c r="AI130" i="7" s="1"/>
  <c r="AI32" i="8" s="1"/>
  <c r="AJ111" i="7"/>
  <c r="AJ130" i="7" s="1"/>
  <c r="AJ32" i="8" s="1"/>
  <c r="AK111" i="7"/>
  <c r="AK130" i="7" s="1"/>
  <c r="AK32" i="8" s="1"/>
  <c r="AL111" i="7"/>
  <c r="AM111" i="7"/>
  <c r="AM130" i="7" s="1"/>
  <c r="AM32" i="8" s="1"/>
  <c r="AN111" i="7"/>
  <c r="AN130" i="7" s="1"/>
  <c r="AN32" i="8" s="1"/>
  <c r="AO111" i="7"/>
  <c r="AO130" i="7" s="1"/>
  <c r="AO32" i="8" s="1"/>
  <c r="AP111" i="7"/>
  <c r="AP130" i="7" s="1"/>
  <c r="AP32" i="8" s="1"/>
  <c r="AQ111" i="7"/>
  <c r="AQ130" i="7" s="1"/>
  <c r="AQ32" i="8" s="1"/>
  <c r="AR111" i="7"/>
  <c r="AR130" i="7" s="1"/>
  <c r="AR32" i="8" s="1"/>
  <c r="AS111" i="7"/>
  <c r="AS130" i="7" s="1"/>
  <c r="AS32" i="8" s="1"/>
  <c r="AT111" i="7"/>
  <c r="AU111" i="7"/>
  <c r="AU130" i="7" s="1"/>
  <c r="AU32" i="8" s="1"/>
  <c r="T109" i="7"/>
  <c r="T31" i="8" s="1"/>
  <c r="AB109" i="7"/>
  <c r="AB31" i="8" s="1"/>
  <c r="AJ109" i="7"/>
  <c r="AJ31" i="8" s="1"/>
  <c r="AR109" i="7"/>
  <c r="AR31" i="8" s="1"/>
  <c r="AV109" i="7"/>
  <c r="AV31" i="8" s="1"/>
  <c r="AW109" i="7"/>
  <c r="AX109" i="7"/>
  <c r="AY109" i="7"/>
  <c r="F90" i="7"/>
  <c r="H90" i="7"/>
  <c r="H109" i="7" s="1"/>
  <c r="G31" i="8" s="1"/>
  <c r="H31" i="8" s="1"/>
  <c r="J90" i="7"/>
  <c r="J109" i="7" s="1"/>
  <c r="I31" i="8" s="1"/>
  <c r="J31" i="8" s="1"/>
  <c r="K90" i="7"/>
  <c r="O90" i="7"/>
  <c r="S90" i="7"/>
  <c r="S109" i="7" s="1"/>
  <c r="S31" i="8" s="1"/>
  <c r="T90" i="7"/>
  <c r="U90" i="7"/>
  <c r="U109" i="7" s="1"/>
  <c r="U31" i="8" s="1"/>
  <c r="V90" i="7"/>
  <c r="V109" i="7" s="1"/>
  <c r="V31" i="8" s="1"/>
  <c r="W90" i="7"/>
  <c r="W109" i="7" s="1"/>
  <c r="W31" i="8" s="1"/>
  <c r="X90" i="7"/>
  <c r="X109" i="7" s="1"/>
  <c r="X31" i="8" s="1"/>
  <c r="Y90" i="7"/>
  <c r="Y109" i="7" s="1"/>
  <c r="Y31" i="8" s="1"/>
  <c r="Z90" i="7"/>
  <c r="Z109" i="7" s="1"/>
  <c r="Z31" i="8" s="1"/>
  <c r="AA90" i="7"/>
  <c r="AA109" i="7" s="1"/>
  <c r="AA31" i="8" s="1"/>
  <c r="AB90" i="7"/>
  <c r="AC90" i="7"/>
  <c r="AC109" i="7" s="1"/>
  <c r="AC31" i="8" s="1"/>
  <c r="AD90" i="7"/>
  <c r="AD109" i="7" s="1"/>
  <c r="AD31" i="8" s="1"/>
  <c r="AE90" i="7"/>
  <c r="AE109" i="7" s="1"/>
  <c r="AE31" i="8" s="1"/>
  <c r="AF90" i="7"/>
  <c r="AF109" i="7" s="1"/>
  <c r="AF31" i="8" s="1"/>
  <c r="AG90" i="7"/>
  <c r="AG109" i="7" s="1"/>
  <c r="AG31" i="8" s="1"/>
  <c r="AH90" i="7"/>
  <c r="AH109" i="7" s="1"/>
  <c r="AH31" i="8" s="1"/>
  <c r="AI90" i="7"/>
  <c r="AI109" i="7" s="1"/>
  <c r="AI31" i="8" s="1"/>
  <c r="AJ90" i="7"/>
  <c r="AK90" i="7"/>
  <c r="AK109" i="7" s="1"/>
  <c r="AK31" i="8" s="1"/>
  <c r="AL90" i="7"/>
  <c r="AL109" i="7" s="1"/>
  <c r="AL31" i="8" s="1"/>
  <c r="AM90" i="7"/>
  <c r="AM109" i="7" s="1"/>
  <c r="AM31" i="8" s="1"/>
  <c r="AN90" i="7"/>
  <c r="AN109" i="7" s="1"/>
  <c r="AN31" i="8" s="1"/>
  <c r="AO90" i="7"/>
  <c r="AO109" i="7" s="1"/>
  <c r="AO31" i="8" s="1"/>
  <c r="AP90" i="7"/>
  <c r="AP109" i="7" s="1"/>
  <c r="AP31" i="8" s="1"/>
  <c r="AQ90" i="7"/>
  <c r="AQ109" i="7" s="1"/>
  <c r="AQ31" i="8" s="1"/>
  <c r="AR90" i="7"/>
  <c r="AS90" i="7"/>
  <c r="AS109" i="7" s="1"/>
  <c r="AS31" i="8" s="1"/>
  <c r="AT90" i="7"/>
  <c r="AT109" i="7" s="1"/>
  <c r="AT31" i="8" s="1"/>
  <c r="AU90" i="7"/>
  <c r="AU109" i="7" s="1"/>
  <c r="AU31" i="8" s="1"/>
  <c r="R88" i="7"/>
  <c r="R30" i="8" s="1"/>
  <c r="Z88" i="7"/>
  <c r="Z30" i="8" s="1"/>
  <c r="AH88" i="7"/>
  <c r="AH30" i="8" s="1"/>
  <c r="AV88" i="7"/>
  <c r="AV30" i="8" s="1"/>
  <c r="AW88" i="7"/>
  <c r="AX88" i="7"/>
  <c r="AY88" i="7"/>
  <c r="F69" i="7"/>
  <c r="F88" i="7" s="1"/>
  <c r="H69" i="7"/>
  <c r="H88" i="7" s="1"/>
  <c r="G30" i="8" s="1"/>
  <c r="H30" i="8" s="1"/>
  <c r="J69" i="7"/>
  <c r="J88" i="7" s="1"/>
  <c r="I30" i="8" s="1"/>
  <c r="J30" i="8" s="1"/>
  <c r="K69" i="7"/>
  <c r="O69" i="7"/>
  <c r="R69" i="7"/>
  <c r="S69" i="7"/>
  <c r="S88" i="7" s="1"/>
  <c r="S30" i="8" s="1"/>
  <c r="T69" i="7"/>
  <c r="T88" i="7" s="1"/>
  <c r="T30" i="8" s="1"/>
  <c r="U69" i="7"/>
  <c r="U88" i="7" s="1"/>
  <c r="U30" i="8" s="1"/>
  <c r="V69" i="7"/>
  <c r="V88" i="7" s="1"/>
  <c r="V30" i="8" s="1"/>
  <c r="W69" i="7"/>
  <c r="W88" i="7" s="1"/>
  <c r="W30" i="8" s="1"/>
  <c r="X69" i="7"/>
  <c r="X88" i="7" s="1"/>
  <c r="X30" i="8" s="1"/>
  <c r="Y69" i="7"/>
  <c r="Y88" i="7" s="1"/>
  <c r="Y30" i="8" s="1"/>
  <c r="Z69" i="7"/>
  <c r="AA69" i="7"/>
  <c r="AA88" i="7" s="1"/>
  <c r="AA30" i="8" s="1"/>
  <c r="AB69" i="7"/>
  <c r="AB88" i="7" s="1"/>
  <c r="AB30" i="8" s="1"/>
  <c r="AC69" i="7"/>
  <c r="AC88" i="7" s="1"/>
  <c r="AC30" i="8" s="1"/>
  <c r="AD69" i="7"/>
  <c r="AD88" i="7" s="1"/>
  <c r="AD30" i="8" s="1"/>
  <c r="AE69" i="7"/>
  <c r="AE88" i="7" s="1"/>
  <c r="AE30" i="8" s="1"/>
  <c r="AF69" i="7"/>
  <c r="AF88" i="7" s="1"/>
  <c r="AF30" i="8" s="1"/>
  <c r="AG69" i="7"/>
  <c r="AG88" i="7" s="1"/>
  <c r="AG30" i="8" s="1"/>
  <c r="AH69" i="7"/>
  <c r="AI69" i="7"/>
  <c r="AI88" i="7" s="1"/>
  <c r="AI30" i="8" s="1"/>
  <c r="AJ69" i="7"/>
  <c r="AJ88" i="7" s="1"/>
  <c r="AJ30" i="8" s="1"/>
  <c r="AK69" i="7"/>
  <c r="AK88" i="7" s="1"/>
  <c r="AK30" i="8" s="1"/>
  <c r="AL69" i="7"/>
  <c r="AL88" i="7" s="1"/>
  <c r="AL30" i="8" s="1"/>
  <c r="AM69" i="7"/>
  <c r="AM88" i="7" s="1"/>
  <c r="AM30" i="8" s="1"/>
  <c r="AN69" i="7"/>
  <c r="AN88" i="7" s="1"/>
  <c r="AN30" i="8" s="1"/>
  <c r="AO69" i="7"/>
  <c r="AO88" i="7" s="1"/>
  <c r="AO30" i="8" s="1"/>
  <c r="AP69" i="7"/>
  <c r="AP88" i="7" s="1"/>
  <c r="AP30" i="8" s="1"/>
  <c r="AQ69" i="7"/>
  <c r="AQ88" i="7" s="1"/>
  <c r="AQ30" i="8" s="1"/>
  <c r="AR69" i="7"/>
  <c r="AR88" i="7" s="1"/>
  <c r="AR30" i="8" s="1"/>
  <c r="AS69" i="7"/>
  <c r="AS88" i="7" s="1"/>
  <c r="AS30" i="8" s="1"/>
  <c r="AT69" i="7"/>
  <c r="AT88" i="7" s="1"/>
  <c r="AT30" i="8" s="1"/>
  <c r="AU69" i="7"/>
  <c r="AU88" i="7" s="1"/>
  <c r="AU30" i="8" s="1"/>
  <c r="J67" i="7"/>
  <c r="I29" i="8" s="1"/>
  <c r="J29" i="8" s="1"/>
  <c r="AV67" i="7"/>
  <c r="AV29" i="8" s="1"/>
  <c r="AW67" i="7"/>
  <c r="AX67" i="7"/>
  <c r="AY67" i="7"/>
  <c r="F53" i="7"/>
  <c r="H53" i="7"/>
  <c r="J53" i="7"/>
  <c r="K53" i="7"/>
  <c r="L53" i="7"/>
  <c r="O53" i="7"/>
  <c r="R53" i="7"/>
  <c r="S53" i="7"/>
  <c r="T53" i="7"/>
  <c r="U53" i="7"/>
  <c r="V53" i="7"/>
  <c r="W53" i="7"/>
  <c r="X53" i="7"/>
  <c r="Y53" i="7"/>
  <c r="Z53" i="7"/>
  <c r="AA53" i="7"/>
  <c r="AB53" i="7"/>
  <c r="AC53" i="7"/>
  <c r="AD53" i="7"/>
  <c r="AE53" i="7"/>
  <c r="AF53" i="7"/>
  <c r="AG53" i="7"/>
  <c r="AH53" i="7"/>
  <c r="AI53" i="7"/>
  <c r="AJ53" i="7"/>
  <c r="AK53" i="7"/>
  <c r="AL53" i="7"/>
  <c r="AM53" i="7"/>
  <c r="AN53" i="7"/>
  <c r="AO53" i="7"/>
  <c r="AP53" i="7"/>
  <c r="AQ53" i="7"/>
  <c r="AR53" i="7"/>
  <c r="AS53" i="7"/>
  <c r="AT53" i="7"/>
  <c r="AU53" i="7"/>
  <c r="F52" i="7"/>
  <c r="H52" i="7"/>
  <c r="J52" i="7"/>
  <c r="R52" i="7" s="1"/>
  <c r="K52" i="7"/>
  <c r="O52" i="7"/>
  <c r="S52" i="7"/>
  <c r="T52" i="7"/>
  <c r="U52" i="7"/>
  <c r="V52" i="7"/>
  <c r="W52" i="7"/>
  <c r="X52" i="7"/>
  <c r="Y52" i="7"/>
  <c r="Z52" i="7"/>
  <c r="AA52" i="7"/>
  <c r="AB52" i="7"/>
  <c r="AC52" i="7"/>
  <c r="AD52" i="7"/>
  <c r="AE52" i="7"/>
  <c r="AF52" i="7"/>
  <c r="AG52" i="7"/>
  <c r="AH52" i="7"/>
  <c r="AI52" i="7"/>
  <c r="AJ52" i="7"/>
  <c r="AK52" i="7"/>
  <c r="AL52" i="7"/>
  <c r="AM52" i="7"/>
  <c r="AN52" i="7"/>
  <c r="AO52" i="7"/>
  <c r="AP52" i="7"/>
  <c r="AQ52" i="7"/>
  <c r="AR52" i="7"/>
  <c r="AS52" i="7"/>
  <c r="AT52" i="7"/>
  <c r="AU52" i="7"/>
  <c r="F51" i="7"/>
  <c r="H51" i="7"/>
  <c r="J51" i="7"/>
  <c r="K51" i="7"/>
  <c r="L51" i="7"/>
  <c r="O51" i="7"/>
  <c r="R51" i="7"/>
  <c r="S51" i="7"/>
  <c r="T51" i="7"/>
  <c r="U51" i="7"/>
  <c r="V51" i="7"/>
  <c r="W51" i="7"/>
  <c r="X51" i="7"/>
  <c r="Y51" i="7"/>
  <c r="Z51" i="7"/>
  <c r="AA51" i="7"/>
  <c r="AB51" i="7"/>
  <c r="AC51" i="7"/>
  <c r="AD51" i="7"/>
  <c r="AE51" i="7"/>
  <c r="AF51" i="7"/>
  <c r="AG51" i="7"/>
  <c r="AH51" i="7"/>
  <c r="AI51" i="7"/>
  <c r="AJ51" i="7"/>
  <c r="AK51" i="7"/>
  <c r="AL51" i="7"/>
  <c r="AM51" i="7"/>
  <c r="AN51" i="7"/>
  <c r="AO51" i="7"/>
  <c r="AO67" i="7" s="1"/>
  <c r="AO29" i="8" s="1"/>
  <c r="AP51" i="7"/>
  <c r="AQ51" i="7"/>
  <c r="AR51" i="7"/>
  <c r="AS51" i="7"/>
  <c r="AT51" i="7"/>
  <c r="AU51" i="7"/>
  <c r="F50" i="7"/>
  <c r="H50" i="7"/>
  <c r="J50" i="7"/>
  <c r="R50" i="7" s="1"/>
  <c r="K50" i="7"/>
  <c r="O50" i="7"/>
  <c r="S50" i="7"/>
  <c r="T50" i="7"/>
  <c r="U50" i="7"/>
  <c r="V50" i="7"/>
  <c r="W50" i="7"/>
  <c r="X50" i="7"/>
  <c r="Y50" i="7"/>
  <c r="Z50" i="7"/>
  <c r="AA50" i="7"/>
  <c r="AB50" i="7"/>
  <c r="AC50" i="7"/>
  <c r="AD50" i="7"/>
  <c r="AE50" i="7"/>
  <c r="AF50" i="7"/>
  <c r="AG50" i="7"/>
  <c r="AH50" i="7"/>
  <c r="AI50" i="7"/>
  <c r="AJ50" i="7"/>
  <c r="AK50" i="7"/>
  <c r="AL50" i="7"/>
  <c r="AM50" i="7"/>
  <c r="AN50" i="7"/>
  <c r="AO50" i="7"/>
  <c r="AP50" i="7"/>
  <c r="AQ50" i="7"/>
  <c r="AR50" i="7"/>
  <c r="AS50" i="7"/>
  <c r="AT50" i="7"/>
  <c r="AU50" i="7"/>
  <c r="F49" i="7"/>
  <c r="H49" i="7"/>
  <c r="J49" i="7"/>
  <c r="K49" i="7"/>
  <c r="L49" i="7"/>
  <c r="O49" i="7"/>
  <c r="R49" i="7"/>
  <c r="S49" i="7"/>
  <c r="T49" i="7"/>
  <c r="U49" i="7"/>
  <c r="V49" i="7"/>
  <c r="W49" i="7"/>
  <c r="X49" i="7"/>
  <c r="Y49" i="7"/>
  <c r="Y67" i="7" s="1"/>
  <c r="Y29" i="8" s="1"/>
  <c r="Z49" i="7"/>
  <c r="AA49" i="7"/>
  <c r="AB49" i="7"/>
  <c r="AC49" i="7"/>
  <c r="AD49" i="7"/>
  <c r="AE49" i="7"/>
  <c r="AF49" i="7"/>
  <c r="AG49" i="7"/>
  <c r="AG67" i="7" s="1"/>
  <c r="AG29" i="8" s="1"/>
  <c r="AH49" i="7"/>
  <c r="AI49" i="7"/>
  <c r="AJ49" i="7"/>
  <c r="AK49" i="7"/>
  <c r="AL49" i="7"/>
  <c r="AM49" i="7"/>
  <c r="AN49" i="7"/>
  <c r="AO49" i="7"/>
  <c r="AP49" i="7"/>
  <c r="AQ49" i="7"/>
  <c r="AR49" i="7"/>
  <c r="AS49" i="7"/>
  <c r="AT49" i="7"/>
  <c r="AU49" i="7"/>
  <c r="F48" i="7"/>
  <c r="F67" i="7" s="1"/>
  <c r="H48" i="7"/>
  <c r="J48" i="7"/>
  <c r="K48" i="7"/>
  <c r="O48" i="7"/>
  <c r="R48" i="7"/>
  <c r="S48" i="7"/>
  <c r="S67" i="7" s="1"/>
  <c r="S29" i="8" s="1"/>
  <c r="T48" i="7"/>
  <c r="T67" i="7" s="1"/>
  <c r="T29" i="8" s="1"/>
  <c r="U48" i="7"/>
  <c r="V48" i="7"/>
  <c r="V67" i="7" s="1"/>
  <c r="V29" i="8" s="1"/>
  <c r="W48" i="7"/>
  <c r="W67" i="7" s="1"/>
  <c r="W29" i="8" s="1"/>
  <c r="X48" i="7"/>
  <c r="X67" i="7" s="1"/>
  <c r="X29" i="8" s="1"/>
  <c r="Y48" i="7"/>
  <c r="Z48" i="7"/>
  <c r="Z67" i="7" s="1"/>
  <c r="Z29" i="8" s="1"/>
  <c r="AA48" i="7"/>
  <c r="AA67" i="7" s="1"/>
  <c r="AA29" i="8" s="1"/>
  <c r="AB48" i="7"/>
  <c r="AB67" i="7" s="1"/>
  <c r="AB29" i="8" s="1"/>
  <c r="AC48" i="7"/>
  <c r="AD48" i="7"/>
  <c r="AD67" i="7" s="1"/>
  <c r="AD29" i="8" s="1"/>
  <c r="AE48" i="7"/>
  <c r="AE67" i="7" s="1"/>
  <c r="AE29" i="8" s="1"/>
  <c r="AF48" i="7"/>
  <c r="AF67" i="7" s="1"/>
  <c r="AF29" i="8" s="1"/>
  <c r="AG48" i="7"/>
  <c r="AH48" i="7"/>
  <c r="AH67" i="7" s="1"/>
  <c r="AH29" i="8" s="1"/>
  <c r="AI48" i="7"/>
  <c r="AI67" i="7" s="1"/>
  <c r="AI29" i="8" s="1"/>
  <c r="AJ48" i="7"/>
  <c r="AJ67" i="7" s="1"/>
  <c r="AJ29" i="8" s="1"/>
  <c r="AK48" i="7"/>
  <c r="AL48" i="7"/>
  <c r="AL67" i="7" s="1"/>
  <c r="AL29" i="8" s="1"/>
  <c r="AM48" i="7"/>
  <c r="AM67" i="7" s="1"/>
  <c r="AM29" i="8" s="1"/>
  <c r="AN48" i="7"/>
  <c r="AN67" i="7" s="1"/>
  <c r="AN29" i="8" s="1"/>
  <c r="AO48" i="7"/>
  <c r="AP48" i="7"/>
  <c r="AP67" i="7" s="1"/>
  <c r="AP29" i="8" s="1"/>
  <c r="AQ48" i="7"/>
  <c r="AQ67" i="7" s="1"/>
  <c r="AQ29" i="8" s="1"/>
  <c r="AR48" i="7"/>
  <c r="AR67" i="7" s="1"/>
  <c r="AR29" i="8" s="1"/>
  <c r="AS48" i="7"/>
  <c r="AT48" i="7"/>
  <c r="AT67" i="7" s="1"/>
  <c r="AT29" i="8" s="1"/>
  <c r="AU48" i="7"/>
  <c r="AU67" i="7" s="1"/>
  <c r="AU29" i="8" s="1"/>
  <c r="U46" i="7"/>
  <c r="U28" i="8" s="1"/>
  <c r="AC46" i="7"/>
  <c r="AC28" i="8" s="1"/>
  <c r="AK46" i="7"/>
  <c r="AK28" i="8" s="1"/>
  <c r="AS46" i="7"/>
  <c r="AS28" i="8" s="1"/>
  <c r="AV46" i="7"/>
  <c r="AV28" i="8" s="1"/>
  <c r="AW46" i="7"/>
  <c r="AX46" i="7"/>
  <c r="AY46" i="7"/>
  <c r="F27" i="7"/>
  <c r="F46" i="7" s="1"/>
  <c r="H27" i="7"/>
  <c r="J27" i="7"/>
  <c r="J46" i="7" s="1"/>
  <c r="I28" i="8" s="1"/>
  <c r="J28" i="8" s="1"/>
  <c r="K27" i="7"/>
  <c r="O27" i="7"/>
  <c r="S27" i="7"/>
  <c r="S46" i="7" s="1"/>
  <c r="S28" i="8" s="1"/>
  <c r="T27" i="7"/>
  <c r="T46" i="7" s="1"/>
  <c r="T28" i="8" s="1"/>
  <c r="U27" i="7"/>
  <c r="V27" i="7"/>
  <c r="V46" i="7" s="1"/>
  <c r="V28" i="8" s="1"/>
  <c r="W27" i="7"/>
  <c r="W46" i="7" s="1"/>
  <c r="W28" i="8" s="1"/>
  <c r="X27" i="7"/>
  <c r="X46" i="7" s="1"/>
  <c r="X28" i="8" s="1"/>
  <c r="Y27" i="7"/>
  <c r="Y46" i="7" s="1"/>
  <c r="Y28" i="8" s="1"/>
  <c r="Z27" i="7"/>
  <c r="Z46" i="7" s="1"/>
  <c r="Z28" i="8" s="1"/>
  <c r="AA27" i="7"/>
  <c r="AA46" i="7" s="1"/>
  <c r="AA28" i="8" s="1"/>
  <c r="AB27" i="7"/>
  <c r="AB46" i="7" s="1"/>
  <c r="AB28" i="8" s="1"/>
  <c r="AC27" i="7"/>
  <c r="AD27" i="7"/>
  <c r="AD46" i="7" s="1"/>
  <c r="AD28" i="8" s="1"/>
  <c r="AE27" i="7"/>
  <c r="AE46" i="7" s="1"/>
  <c r="AE28" i="8" s="1"/>
  <c r="AF27" i="7"/>
  <c r="AF46" i="7" s="1"/>
  <c r="AF28" i="8" s="1"/>
  <c r="AG27" i="7"/>
  <c r="AG46" i="7" s="1"/>
  <c r="AG28" i="8" s="1"/>
  <c r="AH27" i="7"/>
  <c r="AH46" i="7" s="1"/>
  <c r="AH28" i="8" s="1"/>
  <c r="AI27" i="7"/>
  <c r="AI46" i="7" s="1"/>
  <c r="AI28" i="8" s="1"/>
  <c r="AJ27" i="7"/>
  <c r="AJ46" i="7" s="1"/>
  <c r="AJ28" i="8" s="1"/>
  <c r="AK27" i="7"/>
  <c r="AL27" i="7"/>
  <c r="AL46" i="7" s="1"/>
  <c r="AL28" i="8" s="1"/>
  <c r="AM27" i="7"/>
  <c r="AM46" i="7" s="1"/>
  <c r="AM28" i="8" s="1"/>
  <c r="AN27" i="7"/>
  <c r="AN46" i="7" s="1"/>
  <c r="AN28" i="8" s="1"/>
  <c r="AO27" i="7"/>
  <c r="AO46" i="7" s="1"/>
  <c r="AO28" i="8" s="1"/>
  <c r="AP27" i="7"/>
  <c r="AP46" i="7" s="1"/>
  <c r="AP28" i="8" s="1"/>
  <c r="AQ27" i="7"/>
  <c r="AQ46" i="7" s="1"/>
  <c r="AQ28" i="8" s="1"/>
  <c r="AR27" i="7"/>
  <c r="AR46" i="7" s="1"/>
  <c r="AR28" i="8" s="1"/>
  <c r="AS27" i="7"/>
  <c r="AT27" i="7"/>
  <c r="AT46" i="7" s="1"/>
  <c r="AT28" i="8" s="1"/>
  <c r="AU27" i="7"/>
  <c r="AU46" i="7" s="1"/>
  <c r="AU28" i="8" s="1"/>
  <c r="S25" i="7"/>
  <c r="S27" i="8" s="1"/>
  <c r="AA25" i="7"/>
  <c r="AA27" i="8" s="1"/>
  <c r="AA46" i="8" s="1"/>
  <c r="AA5" i="8" s="1"/>
  <c r="AI25" i="7"/>
  <c r="AI27" i="8" s="1"/>
  <c r="AQ25" i="7"/>
  <c r="AQ27" i="8" s="1"/>
  <c r="AV25" i="7"/>
  <c r="AV27" i="8" s="1"/>
  <c r="AV46" i="8" s="1"/>
  <c r="AV5" i="8" s="1"/>
  <c r="AW25" i="7"/>
  <c r="AX25" i="7"/>
  <c r="AY25" i="7"/>
  <c r="F8" i="7"/>
  <c r="H8" i="7"/>
  <c r="J8" i="7"/>
  <c r="R8" i="7" s="1"/>
  <c r="K8" i="7"/>
  <c r="O8" i="7"/>
  <c r="S8" i="7"/>
  <c r="T8" i="7"/>
  <c r="U8" i="7"/>
  <c r="V8" i="7"/>
  <c r="W8" i="7"/>
  <c r="X8" i="7"/>
  <c r="Y8" i="7"/>
  <c r="Z8" i="7"/>
  <c r="AA8" i="7"/>
  <c r="AB8" i="7"/>
  <c r="AC8" i="7"/>
  <c r="AD8" i="7"/>
  <c r="AE8" i="7"/>
  <c r="AF8" i="7"/>
  <c r="AG8" i="7"/>
  <c r="AH8" i="7"/>
  <c r="AI8" i="7"/>
  <c r="AJ8" i="7"/>
  <c r="AK8" i="7"/>
  <c r="AL8" i="7"/>
  <c r="AM8" i="7"/>
  <c r="AN8" i="7"/>
  <c r="AO8" i="7"/>
  <c r="AP8" i="7"/>
  <c r="AQ8" i="7"/>
  <c r="AR8" i="7"/>
  <c r="AS8" i="7"/>
  <c r="AT8" i="7"/>
  <c r="AU8" i="7"/>
  <c r="F7" i="7"/>
  <c r="H7" i="7"/>
  <c r="J7" i="7"/>
  <c r="K7" i="7"/>
  <c r="L7" i="7"/>
  <c r="O7" i="7"/>
  <c r="R7" i="7"/>
  <c r="S7" i="7"/>
  <c r="T7" i="7"/>
  <c r="U7" i="7"/>
  <c r="V7" i="7"/>
  <c r="W7" i="7"/>
  <c r="X7" i="7"/>
  <c r="Y7" i="7"/>
  <c r="Z7" i="7"/>
  <c r="AA7" i="7"/>
  <c r="AB7" i="7"/>
  <c r="AC7" i="7"/>
  <c r="AD7" i="7"/>
  <c r="AE7" i="7"/>
  <c r="AF7" i="7"/>
  <c r="AG7" i="7"/>
  <c r="AH7" i="7"/>
  <c r="AI7" i="7"/>
  <c r="AJ7" i="7"/>
  <c r="AK7" i="7"/>
  <c r="AL7" i="7"/>
  <c r="AM7" i="7"/>
  <c r="AN7" i="7"/>
  <c r="AO7" i="7"/>
  <c r="AP7" i="7"/>
  <c r="AQ7" i="7"/>
  <c r="AR7" i="7"/>
  <c r="AS7" i="7"/>
  <c r="AT7" i="7"/>
  <c r="AU7" i="7"/>
  <c r="F6" i="7"/>
  <c r="H6" i="7"/>
  <c r="H25" i="7" s="1"/>
  <c r="G27" i="8" s="1"/>
  <c r="H27" i="8" s="1"/>
  <c r="J6" i="7"/>
  <c r="J25" i="7" s="1"/>
  <c r="I27" i="8" s="1"/>
  <c r="J27" i="8" s="1"/>
  <c r="K6" i="7"/>
  <c r="O6" i="7"/>
  <c r="S6" i="7"/>
  <c r="T6" i="7"/>
  <c r="U6" i="7"/>
  <c r="U25" i="7" s="1"/>
  <c r="U27" i="8" s="1"/>
  <c r="V6" i="7"/>
  <c r="V25" i="7" s="1"/>
  <c r="V27" i="8" s="1"/>
  <c r="W6" i="7"/>
  <c r="W25" i="7" s="1"/>
  <c r="W27" i="8" s="1"/>
  <c r="X6" i="7"/>
  <c r="X25" i="7" s="1"/>
  <c r="X27" i="8" s="1"/>
  <c r="Y6" i="7"/>
  <c r="Y25" i="7" s="1"/>
  <c r="Y27" i="8" s="1"/>
  <c r="Z6" i="7"/>
  <c r="Z25" i="7" s="1"/>
  <c r="Z27" i="8" s="1"/>
  <c r="AA6" i="7"/>
  <c r="AB6" i="7"/>
  <c r="AC6" i="7"/>
  <c r="AC25" i="7" s="1"/>
  <c r="AC27" i="8" s="1"/>
  <c r="AD6" i="7"/>
  <c r="AD25" i="7" s="1"/>
  <c r="AD27" i="8" s="1"/>
  <c r="AE6" i="7"/>
  <c r="AE25" i="7" s="1"/>
  <c r="AE27" i="8" s="1"/>
  <c r="AF6" i="7"/>
  <c r="AF25" i="7" s="1"/>
  <c r="AF27" i="8" s="1"/>
  <c r="AG6" i="7"/>
  <c r="AG25" i="7" s="1"/>
  <c r="AG27" i="8" s="1"/>
  <c r="AH6" i="7"/>
  <c r="AH25" i="7" s="1"/>
  <c r="AH27" i="8" s="1"/>
  <c r="AI6" i="7"/>
  <c r="AJ6" i="7"/>
  <c r="AK6" i="7"/>
  <c r="AK25" i="7" s="1"/>
  <c r="AK27" i="8" s="1"/>
  <c r="AL6" i="7"/>
  <c r="AL25" i="7" s="1"/>
  <c r="AL27" i="8" s="1"/>
  <c r="AM6" i="7"/>
  <c r="AM25" i="7" s="1"/>
  <c r="AM27" i="8" s="1"/>
  <c r="AN6" i="7"/>
  <c r="AN25" i="7" s="1"/>
  <c r="AN27" i="8" s="1"/>
  <c r="AO6" i="7"/>
  <c r="AO25" i="7" s="1"/>
  <c r="AO27" i="8" s="1"/>
  <c r="AP6" i="7"/>
  <c r="AP25" i="7" s="1"/>
  <c r="AP27" i="8" s="1"/>
  <c r="AQ6" i="7"/>
  <c r="AR6" i="7"/>
  <c r="AS6" i="7"/>
  <c r="AS25" i="7" s="1"/>
  <c r="AS27" i="8" s="1"/>
  <c r="AT6" i="7"/>
  <c r="AT25" i="7" s="1"/>
  <c r="AT27" i="8" s="1"/>
  <c r="AU6" i="7"/>
  <c r="AU25" i="7" s="1"/>
  <c r="AU27" i="8" s="1"/>
  <c r="J141" i="6"/>
  <c r="K141" i="6" s="1"/>
  <c r="J140" i="6"/>
  <c r="K140" i="6" s="1"/>
  <c r="H133" i="6"/>
  <c r="I133" i="6" s="1"/>
  <c r="F128" i="6"/>
  <c r="F124" i="6"/>
  <c r="I121" i="6"/>
  <c r="K99" i="6"/>
  <c r="J94" i="6"/>
  <c r="K94" i="6"/>
  <c r="J93" i="6"/>
  <c r="K93" i="6" s="1"/>
  <c r="K90" i="6"/>
  <c r="J66" i="6"/>
  <c r="K66" i="6" s="1"/>
  <c r="G62" i="6"/>
  <c r="K60" i="6"/>
  <c r="H47" i="6"/>
  <c r="I47" i="6" s="1"/>
  <c r="F46" i="6"/>
  <c r="G46" i="6"/>
  <c r="H46" i="6"/>
  <c r="L46" i="6" s="1"/>
  <c r="I46" i="6"/>
  <c r="J46" i="6"/>
  <c r="K46" i="6" s="1"/>
  <c r="J39" i="6"/>
  <c r="K39" i="6" s="1"/>
  <c r="J38" i="6"/>
  <c r="K38" i="6" s="1"/>
  <c r="F33" i="6"/>
  <c r="J32" i="6"/>
  <c r="K32" i="6" s="1"/>
  <c r="K28" i="6"/>
  <c r="F7" i="6"/>
  <c r="G7" i="6" s="1"/>
  <c r="J797" i="5"/>
  <c r="B796" i="5"/>
  <c r="J796" i="5"/>
  <c r="L796" i="5" s="1"/>
  <c r="K796" i="5"/>
  <c r="F795" i="5"/>
  <c r="H795" i="5"/>
  <c r="H797" i="5" s="1"/>
  <c r="H141" i="6" s="1"/>
  <c r="I141" i="6" s="1"/>
  <c r="J795" i="5"/>
  <c r="K795" i="5"/>
  <c r="F794" i="5"/>
  <c r="F797" i="5" s="1"/>
  <c r="H794" i="5"/>
  <c r="J794" i="5"/>
  <c r="K794" i="5"/>
  <c r="L794" i="5"/>
  <c r="H791" i="5"/>
  <c r="H140" i="6" s="1"/>
  <c r="I140" i="6" s="1"/>
  <c r="J791" i="5"/>
  <c r="F790" i="5"/>
  <c r="H790" i="5"/>
  <c r="J790" i="5"/>
  <c r="L790" i="5" s="1"/>
  <c r="K790" i="5"/>
  <c r="B789" i="5"/>
  <c r="F789" i="5"/>
  <c r="K789" i="5"/>
  <c r="F788" i="5"/>
  <c r="H788" i="5"/>
  <c r="J788" i="5"/>
  <c r="L788" i="5" s="1"/>
  <c r="K788" i="5"/>
  <c r="H785" i="5"/>
  <c r="H139" i="6" s="1"/>
  <c r="I139" i="6" s="1"/>
  <c r="F784" i="5"/>
  <c r="H784" i="5"/>
  <c r="J784" i="5"/>
  <c r="L784" i="5" s="1"/>
  <c r="K784" i="5"/>
  <c r="F783" i="5"/>
  <c r="H783" i="5"/>
  <c r="J783" i="5"/>
  <c r="K783" i="5"/>
  <c r="F782" i="5"/>
  <c r="H782" i="5"/>
  <c r="J782" i="5"/>
  <c r="K782" i="5"/>
  <c r="B781" i="5"/>
  <c r="F781" i="5"/>
  <c r="K781" i="5"/>
  <c r="L781" i="5"/>
  <c r="F780" i="5"/>
  <c r="H780" i="5"/>
  <c r="J780" i="5"/>
  <c r="K780" i="5"/>
  <c r="F779" i="5"/>
  <c r="H779" i="5"/>
  <c r="J779" i="5"/>
  <c r="L779" i="5" s="1"/>
  <c r="K779" i="5"/>
  <c r="F776" i="5"/>
  <c r="B775" i="5"/>
  <c r="F775" i="5"/>
  <c r="K775" i="5"/>
  <c r="L775" i="5"/>
  <c r="F774" i="5"/>
  <c r="H774" i="5"/>
  <c r="J774" i="5"/>
  <c r="K774" i="5"/>
  <c r="F773" i="5"/>
  <c r="H773" i="5"/>
  <c r="L773" i="5" s="1"/>
  <c r="J773" i="5"/>
  <c r="J776" i="5" s="1"/>
  <c r="J138" i="6" s="1"/>
  <c r="K138" i="6" s="1"/>
  <c r="K773" i="5"/>
  <c r="F770" i="5"/>
  <c r="B769" i="5"/>
  <c r="J769" i="5"/>
  <c r="L769" i="5" s="1"/>
  <c r="K769" i="5"/>
  <c r="F768" i="5"/>
  <c r="H768" i="5"/>
  <c r="J768" i="5"/>
  <c r="K768" i="5"/>
  <c r="F767" i="5"/>
  <c r="H767" i="5"/>
  <c r="H770" i="5" s="1"/>
  <c r="H137" i="6" s="1"/>
  <c r="I137" i="6" s="1"/>
  <c r="J767" i="5"/>
  <c r="K767" i="5"/>
  <c r="L767" i="5"/>
  <c r="B763" i="5"/>
  <c r="J763" i="5"/>
  <c r="L763" i="5" s="1"/>
  <c r="K763" i="5"/>
  <c r="F762" i="5"/>
  <c r="H762" i="5"/>
  <c r="J762" i="5"/>
  <c r="K762" i="5"/>
  <c r="F761" i="5"/>
  <c r="F764" i="5" s="1"/>
  <c r="H761" i="5"/>
  <c r="H764" i="5" s="1"/>
  <c r="H136" i="6" s="1"/>
  <c r="I136" i="6" s="1"/>
  <c r="J761" i="5"/>
  <c r="K761" i="5"/>
  <c r="F758" i="5"/>
  <c r="F135" i="6" s="1"/>
  <c r="F757" i="5"/>
  <c r="H757" i="5"/>
  <c r="H758" i="5" s="1"/>
  <c r="H135" i="6" s="1"/>
  <c r="I135" i="6" s="1"/>
  <c r="J757" i="5"/>
  <c r="K757" i="5"/>
  <c r="F756" i="5"/>
  <c r="H756" i="5"/>
  <c r="J756" i="5"/>
  <c r="K756" i="5"/>
  <c r="H753" i="5"/>
  <c r="H134" i="6" s="1"/>
  <c r="I134" i="6" s="1"/>
  <c r="J753" i="5"/>
  <c r="J134" i="6" s="1"/>
  <c r="K134" i="6" s="1"/>
  <c r="B752" i="5"/>
  <c r="F752" i="5"/>
  <c r="L752" i="5" s="1"/>
  <c r="K752" i="5"/>
  <c r="F751" i="5"/>
  <c r="H751" i="5"/>
  <c r="J751" i="5"/>
  <c r="K751" i="5"/>
  <c r="F747" i="5"/>
  <c r="H747" i="5"/>
  <c r="H748" i="5" s="1"/>
  <c r="J747" i="5"/>
  <c r="K747" i="5"/>
  <c r="L747" i="5"/>
  <c r="F746" i="5"/>
  <c r="L746" i="5" s="1"/>
  <c r="H746" i="5"/>
  <c r="J746" i="5"/>
  <c r="J748" i="5" s="1"/>
  <c r="J133" i="6" s="1"/>
  <c r="K133" i="6" s="1"/>
  <c r="K746" i="5"/>
  <c r="F742" i="5"/>
  <c r="F743" i="5" s="1"/>
  <c r="H742" i="5"/>
  <c r="H743" i="5" s="1"/>
  <c r="H132" i="6" s="1"/>
  <c r="I132" i="6" s="1"/>
  <c r="J742" i="5"/>
  <c r="J743" i="5" s="1"/>
  <c r="J132" i="6" s="1"/>
  <c r="K132" i="6" s="1"/>
  <c r="K742" i="5"/>
  <c r="F738" i="5"/>
  <c r="H738" i="5"/>
  <c r="J738" i="5"/>
  <c r="K738" i="5"/>
  <c r="F737" i="5"/>
  <c r="H737" i="5"/>
  <c r="J737" i="5"/>
  <c r="K737" i="5"/>
  <c r="F736" i="5"/>
  <c r="F739" i="5" s="1"/>
  <c r="F131" i="6" s="1"/>
  <c r="H736" i="5"/>
  <c r="H739" i="5" s="1"/>
  <c r="H131" i="6" s="1"/>
  <c r="I131" i="6" s="1"/>
  <c r="J736" i="5"/>
  <c r="K736" i="5"/>
  <c r="J733" i="5"/>
  <c r="J130" i="6" s="1"/>
  <c r="B732" i="5"/>
  <c r="F732" i="5"/>
  <c r="L732" i="5" s="1"/>
  <c r="K732" i="5"/>
  <c r="B731" i="5"/>
  <c r="J731" i="5"/>
  <c r="K731" i="5"/>
  <c r="L731" i="5"/>
  <c r="F730" i="5"/>
  <c r="L730" i="5" s="1"/>
  <c r="H730" i="5"/>
  <c r="J730" i="5"/>
  <c r="K730" i="5"/>
  <c r="F729" i="5"/>
  <c r="H729" i="5"/>
  <c r="J729" i="5"/>
  <c r="L729" i="5" s="1"/>
  <c r="K729" i="5"/>
  <c r="F728" i="5"/>
  <c r="H728" i="5"/>
  <c r="J728" i="5"/>
  <c r="L728" i="5" s="1"/>
  <c r="K728" i="5"/>
  <c r="F727" i="5"/>
  <c r="H727" i="5"/>
  <c r="H733" i="5" s="1"/>
  <c r="H130" i="6" s="1"/>
  <c r="I130" i="6" s="1"/>
  <c r="J727" i="5"/>
  <c r="K727" i="5"/>
  <c r="H724" i="5"/>
  <c r="H129" i="6" s="1"/>
  <c r="I129" i="6" s="1"/>
  <c r="F723" i="5"/>
  <c r="L723" i="5" s="1"/>
  <c r="H723" i="5"/>
  <c r="J723" i="5"/>
  <c r="K723" i="5"/>
  <c r="F722" i="5"/>
  <c r="H722" i="5"/>
  <c r="J722" i="5"/>
  <c r="J724" i="5" s="1"/>
  <c r="J129" i="6" s="1"/>
  <c r="K129" i="6" s="1"/>
  <c r="K722" i="5"/>
  <c r="L722" i="5"/>
  <c r="F718" i="5"/>
  <c r="H718" i="5"/>
  <c r="L718" i="5" s="1"/>
  <c r="J718" i="5"/>
  <c r="K718" i="5"/>
  <c r="F717" i="5"/>
  <c r="F719" i="5" s="1"/>
  <c r="H717" i="5"/>
  <c r="H719" i="5" s="1"/>
  <c r="H128" i="6" s="1"/>
  <c r="I128" i="6" s="1"/>
  <c r="J717" i="5"/>
  <c r="J719" i="5" s="1"/>
  <c r="J128" i="6" s="1"/>
  <c r="K128" i="6" s="1"/>
  <c r="K717" i="5"/>
  <c r="L717" i="5"/>
  <c r="H714" i="5"/>
  <c r="H127" i="6" s="1"/>
  <c r="I127" i="6" s="1"/>
  <c r="F713" i="5"/>
  <c r="L713" i="5" s="1"/>
  <c r="H713" i="5"/>
  <c r="J713" i="5"/>
  <c r="K713" i="5"/>
  <c r="F712" i="5"/>
  <c r="F714" i="5" s="1"/>
  <c r="H712" i="5"/>
  <c r="J712" i="5"/>
  <c r="J714" i="5" s="1"/>
  <c r="J127" i="6" s="1"/>
  <c r="K127" i="6" s="1"/>
  <c r="K712" i="5"/>
  <c r="F708" i="5"/>
  <c r="H708" i="5"/>
  <c r="J708" i="5"/>
  <c r="J709" i="5" s="1"/>
  <c r="J126" i="6" s="1"/>
  <c r="K126" i="6" s="1"/>
  <c r="K708" i="5"/>
  <c r="F707" i="5"/>
  <c r="L707" i="5" s="1"/>
  <c r="H707" i="5"/>
  <c r="J707" i="5"/>
  <c r="K707" i="5"/>
  <c r="F706" i="5"/>
  <c r="H706" i="5"/>
  <c r="J706" i="5"/>
  <c r="K706" i="5"/>
  <c r="L706" i="5"/>
  <c r="F705" i="5"/>
  <c r="L705" i="5" s="1"/>
  <c r="H705" i="5"/>
  <c r="H709" i="5" s="1"/>
  <c r="H126" i="6" s="1"/>
  <c r="I126" i="6" s="1"/>
  <c r="J705" i="5"/>
  <c r="K705" i="5"/>
  <c r="H702" i="5"/>
  <c r="H125" i="6" s="1"/>
  <c r="I125" i="6" s="1"/>
  <c r="J702" i="5"/>
  <c r="J125" i="6" s="1"/>
  <c r="K125" i="6" s="1"/>
  <c r="F701" i="5"/>
  <c r="H701" i="5"/>
  <c r="J701" i="5"/>
  <c r="L701" i="5" s="1"/>
  <c r="K701" i="5"/>
  <c r="F700" i="5"/>
  <c r="H700" i="5"/>
  <c r="J700" i="5"/>
  <c r="L700" i="5" s="1"/>
  <c r="K700" i="5"/>
  <c r="F699" i="5"/>
  <c r="H699" i="5"/>
  <c r="J699" i="5"/>
  <c r="K699" i="5"/>
  <c r="F698" i="5"/>
  <c r="H698" i="5"/>
  <c r="J698" i="5"/>
  <c r="K698" i="5"/>
  <c r="L698" i="5"/>
  <c r="F697" i="5"/>
  <c r="L697" i="5" s="1"/>
  <c r="H697" i="5"/>
  <c r="J697" i="5"/>
  <c r="K697" i="5"/>
  <c r="F696" i="5"/>
  <c r="H696" i="5"/>
  <c r="J696" i="5"/>
  <c r="K696" i="5"/>
  <c r="H693" i="5"/>
  <c r="H124" i="6" s="1"/>
  <c r="I124" i="6" s="1"/>
  <c r="F692" i="5"/>
  <c r="H692" i="5"/>
  <c r="J692" i="5"/>
  <c r="K692" i="5"/>
  <c r="F691" i="5"/>
  <c r="F693" i="5" s="1"/>
  <c r="H691" i="5"/>
  <c r="J691" i="5"/>
  <c r="J693" i="5" s="1"/>
  <c r="J124" i="6" s="1"/>
  <c r="K124" i="6" s="1"/>
  <c r="K691" i="5"/>
  <c r="F688" i="5"/>
  <c r="H688" i="5"/>
  <c r="H123" i="6" s="1"/>
  <c r="I123" i="6" s="1"/>
  <c r="B687" i="5"/>
  <c r="J687" i="5"/>
  <c r="K687" i="5"/>
  <c r="F686" i="5"/>
  <c r="H686" i="5"/>
  <c r="J686" i="5"/>
  <c r="K686" i="5"/>
  <c r="F682" i="5"/>
  <c r="H682" i="5"/>
  <c r="H683" i="5" s="1"/>
  <c r="H122" i="6" s="1"/>
  <c r="I122" i="6" s="1"/>
  <c r="J682" i="5"/>
  <c r="K682" i="5"/>
  <c r="F681" i="5"/>
  <c r="F683" i="5" s="1"/>
  <c r="H681" i="5"/>
  <c r="J681" i="5"/>
  <c r="K681" i="5"/>
  <c r="L681" i="5"/>
  <c r="F680" i="5"/>
  <c r="H680" i="5"/>
  <c r="J680" i="5"/>
  <c r="K680" i="5"/>
  <c r="L680" i="5"/>
  <c r="F676" i="5"/>
  <c r="H676" i="5"/>
  <c r="J676" i="5"/>
  <c r="K676" i="5"/>
  <c r="L676" i="5"/>
  <c r="F675" i="5"/>
  <c r="H675" i="5"/>
  <c r="H677" i="5" s="1"/>
  <c r="H121" i="6" s="1"/>
  <c r="J675" i="5"/>
  <c r="J677" i="5" s="1"/>
  <c r="J121" i="6" s="1"/>
  <c r="K121" i="6" s="1"/>
  <c r="K675" i="5"/>
  <c r="J672" i="5"/>
  <c r="J120" i="6" s="1"/>
  <c r="K120" i="6" s="1"/>
  <c r="F671" i="5"/>
  <c r="L671" i="5" s="1"/>
  <c r="H671" i="5"/>
  <c r="H672" i="5" s="1"/>
  <c r="H120" i="6" s="1"/>
  <c r="I120" i="6" s="1"/>
  <c r="J671" i="5"/>
  <c r="K671" i="5"/>
  <c r="F670" i="5"/>
  <c r="H670" i="5"/>
  <c r="J670" i="5"/>
  <c r="K670" i="5"/>
  <c r="L670" i="5"/>
  <c r="F666" i="5"/>
  <c r="F667" i="5" s="1"/>
  <c r="H666" i="5"/>
  <c r="J666" i="5"/>
  <c r="K666" i="5"/>
  <c r="F665" i="5"/>
  <c r="H665" i="5"/>
  <c r="J665" i="5"/>
  <c r="J667" i="5" s="1"/>
  <c r="J119" i="6" s="1"/>
  <c r="K119" i="6" s="1"/>
  <c r="K665" i="5"/>
  <c r="L665" i="5"/>
  <c r="H662" i="5"/>
  <c r="H118" i="6" s="1"/>
  <c r="I118" i="6" s="1"/>
  <c r="J662" i="5"/>
  <c r="J118" i="6" s="1"/>
  <c r="K118" i="6" s="1"/>
  <c r="B661" i="5"/>
  <c r="F661" i="5"/>
  <c r="K661" i="5"/>
  <c r="L661" i="5"/>
  <c r="F660" i="5"/>
  <c r="H660" i="5"/>
  <c r="J660" i="5"/>
  <c r="K660" i="5"/>
  <c r="F656" i="5"/>
  <c r="H656" i="5"/>
  <c r="J656" i="5"/>
  <c r="K656" i="5"/>
  <c r="F655" i="5"/>
  <c r="F657" i="5" s="1"/>
  <c r="H655" i="5"/>
  <c r="H657" i="5" s="1"/>
  <c r="H117" i="6" s="1"/>
  <c r="I117" i="6" s="1"/>
  <c r="J655" i="5"/>
  <c r="J657" i="5" s="1"/>
  <c r="J117" i="6" s="1"/>
  <c r="K117" i="6" s="1"/>
  <c r="K655" i="5"/>
  <c r="F652" i="5"/>
  <c r="F651" i="5"/>
  <c r="H651" i="5"/>
  <c r="J651" i="5"/>
  <c r="K651" i="5"/>
  <c r="F650" i="5"/>
  <c r="H650" i="5"/>
  <c r="J650" i="5"/>
  <c r="K650" i="5"/>
  <c r="L650" i="5"/>
  <c r="J647" i="5"/>
  <c r="J115" i="6" s="1"/>
  <c r="K115" i="6" s="1"/>
  <c r="B646" i="5"/>
  <c r="F646" i="5"/>
  <c r="K646" i="5"/>
  <c r="L646" i="5"/>
  <c r="F645" i="5"/>
  <c r="F647" i="5" s="1"/>
  <c r="H645" i="5"/>
  <c r="H647" i="5" s="1"/>
  <c r="H115" i="6" s="1"/>
  <c r="I115" i="6" s="1"/>
  <c r="J645" i="5"/>
  <c r="K645" i="5"/>
  <c r="H642" i="5"/>
  <c r="H114" i="6" s="1"/>
  <c r="I114" i="6" s="1"/>
  <c r="F641" i="5"/>
  <c r="H641" i="5"/>
  <c r="J641" i="5"/>
  <c r="K641" i="5"/>
  <c r="F640" i="5"/>
  <c r="F642" i="5" s="1"/>
  <c r="H640" i="5"/>
  <c r="L640" i="5" s="1"/>
  <c r="J640" i="5"/>
  <c r="J642" i="5" s="1"/>
  <c r="J114" i="6" s="1"/>
  <c r="K114" i="6" s="1"/>
  <c r="K640" i="5"/>
  <c r="B636" i="5"/>
  <c r="F636" i="5"/>
  <c r="K636" i="5"/>
  <c r="L636" i="5"/>
  <c r="F635" i="5"/>
  <c r="L635" i="5" s="1"/>
  <c r="H635" i="5"/>
  <c r="J635" i="5"/>
  <c r="K635" i="5"/>
  <c r="F634" i="5"/>
  <c r="H634" i="5"/>
  <c r="J634" i="5"/>
  <c r="K634" i="5"/>
  <c r="L634" i="5"/>
  <c r="F633" i="5"/>
  <c r="H633" i="5"/>
  <c r="J633" i="5"/>
  <c r="K633" i="5"/>
  <c r="L633" i="5"/>
  <c r="F632" i="5"/>
  <c r="F637" i="5" s="1"/>
  <c r="H632" i="5"/>
  <c r="H637" i="5" s="1"/>
  <c r="H113" i="6" s="1"/>
  <c r="I113" i="6" s="1"/>
  <c r="J632" i="5"/>
  <c r="J637" i="5" s="1"/>
  <c r="J113" i="6" s="1"/>
  <c r="K113" i="6" s="1"/>
  <c r="K632" i="5"/>
  <c r="J629" i="5"/>
  <c r="J112" i="6" s="1"/>
  <c r="K112" i="6" s="1"/>
  <c r="B628" i="5"/>
  <c r="F628" i="5"/>
  <c r="L628" i="5" s="1"/>
  <c r="K628" i="5"/>
  <c r="F627" i="5"/>
  <c r="H627" i="5"/>
  <c r="J627" i="5"/>
  <c r="K627" i="5"/>
  <c r="L627" i="5"/>
  <c r="F626" i="5"/>
  <c r="L626" i="5" s="1"/>
  <c r="H626" i="5"/>
  <c r="H629" i="5" s="1"/>
  <c r="H112" i="6" s="1"/>
  <c r="I112" i="6" s="1"/>
  <c r="J626" i="5"/>
  <c r="K626" i="5"/>
  <c r="H623" i="5"/>
  <c r="H111" i="6" s="1"/>
  <c r="I111" i="6" s="1"/>
  <c r="J623" i="5"/>
  <c r="J111" i="6" s="1"/>
  <c r="K111" i="6" s="1"/>
  <c r="B622" i="5"/>
  <c r="F622" i="5"/>
  <c r="L622" i="5" s="1"/>
  <c r="K622" i="5"/>
  <c r="F621" i="5"/>
  <c r="L621" i="5" s="1"/>
  <c r="H621" i="5"/>
  <c r="J621" i="5"/>
  <c r="K621" i="5"/>
  <c r="F620" i="5"/>
  <c r="L620" i="5" s="1"/>
  <c r="H620" i="5"/>
  <c r="J620" i="5"/>
  <c r="K620" i="5"/>
  <c r="F617" i="5"/>
  <c r="H617" i="5"/>
  <c r="H110" i="6" s="1"/>
  <c r="I110" i="6" s="1"/>
  <c r="J617" i="5"/>
  <c r="J110" i="6" s="1"/>
  <c r="K110" i="6" s="1"/>
  <c r="B616" i="5"/>
  <c r="J616" i="5"/>
  <c r="K616" i="5"/>
  <c r="L616" i="5"/>
  <c r="F615" i="5"/>
  <c r="H615" i="5"/>
  <c r="J615" i="5"/>
  <c r="L615" i="5" s="1"/>
  <c r="K615" i="5"/>
  <c r="F614" i="5"/>
  <c r="H614" i="5"/>
  <c r="J614" i="5"/>
  <c r="L614" i="5" s="1"/>
  <c r="K614" i="5"/>
  <c r="F611" i="5"/>
  <c r="H611" i="5"/>
  <c r="H109" i="6" s="1"/>
  <c r="I109" i="6" s="1"/>
  <c r="B610" i="5"/>
  <c r="F610" i="5"/>
  <c r="K610" i="5"/>
  <c r="L610" i="5"/>
  <c r="F609" i="5"/>
  <c r="H609" i="5"/>
  <c r="J609" i="5"/>
  <c r="K609" i="5"/>
  <c r="F608" i="5"/>
  <c r="H608" i="5"/>
  <c r="L608" i="5" s="1"/>
  <c r="J608" i="5"/>
  <c r="K608" i="5"/>
  <c r="F607" i="5"/>
  <c r="H607" i="5"/>
  <c r="L607" i="5" s="1"/>
  <c r="J607" i="5"/>
  <c r="K607" i="5"/>
  <c r="F603" i="5"/>
  <c r="H603" i="5"/>
  <c r="J603" i="5"/>
  <c r="K603" i="5"/>
  <c r="L603" i="5"/>
  <c r="F602" i="5"/>
  <c r="L602" i="5" s="1"/>
  <c r="H602" i="5"/>
  <c r="J602" i="5"/>
  <c r="K602" i="5"/>
  <c r="B601" i="5"/>
  <c r="F601" i="5"/>
  <c r="K601" i="5"/>
  <c r="L601" i="5"/>
  <c r="F600" i="5"/>
  <c r="H600" i="5"/>
  <c r="J600" i="5"/>
  <c r="K600" i="5"/>
  <c r="F599" i="5"/>
  <c r="H599" i="5"/>
  <c r="H604" i="5" s="1"/>
  <c r="H108" i="6" s="1"/>
  <c r="I108" i="6" s="1"/>
  <c r="J599" i="5"/>
  <c r="J604" i="5" s="1"/>
  <c r="J108" i="6" s="1"/>
  <c r="K108" i="6" s="1"/>
  <c r="K599" i="5"/>
  <c r="F595" i="5"/>
  <c r="L595" i="5" s="1"/>
  <c r="H595" i="5"/>
  <c r="J595" i="5"/>
  <c r="K595" i="5"/>
  <c r="F594" i="5"/>
  <c r="H594" i="5"/>
  <c r="J594" i="5"/>
  <c r="K594" i="5"/>
  <c r="L594" i="5"/>
  <c r="F593" i="5"/>
  <c r="H593" i="5"/>
  <c r="J593" i="5"/>
  <c r="K593" i="5"/>
  <c r="F592" i="5"/>
  <c r="H592" i="5"/>
  <c r="J592" i="5"/>
  <c r="K592" i="5"/>
  <c r="F591" i="5"/>
  <c r="H591" i="5"/>
  <c r="J591" i="5"/>
  <c r="K591" i="5"/>
  <c r="L591" i="5"/>
  <c r="F587" i="5"/>
  <c r="L587" i="5" s="1"/>
  <c r="H587" i="5"/>
  <c r="J587" i="5"/>
  <c r="K587" i="5"/>
  <c r="F586" i="5"/>
  <c r="L586" i="5" s="1"/>
  <c r="H586" i="5"/>
  <c r="H588" i="5" s="1"/>
  <c r="H106" i="6" s="1"/>
  <c r="I106" i="6" s="1"/>
  <c r="J586" i="5"/>
  <c r="K586" i="5"/>
  <c r="F585" i="5"/>
  <c r="H585" i="5"/>
  <c r="J585" i="5"/>
  <c r="K585" i="5"/>
  <c r="H582" i="5"/>
  <c r="H105" i="6" s="1"/>
  <c r="I105" i="6" s="1"/>
  <c r="B581" i="5"/>
  <c r="F581" i="5"/>
  <c r="K581" i="5"/>
  <c r="L581" i="5"/>
  <c r="F580" i="5"/>
  <c r="H580" i="5"/>
  <c r="J580" i="5"/>
  <c r="L580" i="5" s="1"/>
  <c r="K580" i="5"/>
  <c r="F579" i="5"/>
  <c r="H579" i="5"/>
  <c r="J579" i="5"/>
  <c r="L579" i="5" s="1"/>
  <c r="K579" i="5"/>
  <c r="F578" i="5"/>
  <c r="H578" i="5"/>
  <c r="J578" i="5"/>
  <c r="J582" i="5" s="1"/>
  <c r="J105" i="6" s="1"/>
  <c r="K105" i="6" s="1"/>
  <c r="K578" i="5"/>
  <c r="F577" i="5"/>
  <c r="H577" i="5"/>
  <c r="L577" i="5" s="1"/>
  <c r="J577" i="5"/>
  <c r="K577" i="5"/>
  <c r="F573" i="5"/>
  <c r="H573" i="5"/>
  <c r="J573" i="5"/>
  <c r="L573" i="5" s="1"/>
  <c r="K573" i="5"/>
  <c r="F572" i="5"/>
  <c r="H572" i="5"/>
  <c r="J572" i="5"/>
  <c r="L572" i="5" s="1"/>
  <c r="K572" i="5"/>
  <c r="F571" i="5"/>
  <c r="L571" i="5" s="1"/>
  <c r="H571" i="5"/>
  <c r="H574" i="5" s="1"/>
  <c r="H104" i="6" s="1"/>
  <c r="I104" i="6" s="1"/>
  <c r="J571" i="5"/>
  <c r="K571" i="5"/>
  <c r="B567" i="5"/>
  <c r="F567" i="5"/>
  <c r="L567" i="5" s="1"/>
  <c r="K567" i="5"/>
  <c r="B566" i="5"/>
  <c r="J566" i="5"/>
  <c r="L566" i="5" s="1"/>
  <c r="K566" i="5"/>
  <c r="F565" i="5"/>
  <c r="H565" i="5"/>
  <c r="J565" i="5"/>
  <c r="K565" i="5"/>
  <c r="F564" i="5"/>
  <c r="L564" i="5" s="1"/>
  <c r="H564" i="5"/>
  <c r="J564" i="5"/>
  <c r="K564" i="5"/>
  <c r="F563" i="5"/>
  <c r="H563" i="5"/>
  <c r="J563" i="5"/>
  <c r="K563" i="5"/>
  <c r="L563" i="5"/>
  <c r="F562" i="5"/>
  <c r="H562" i="5"/>
  <c r="H568" i="5" s="1"/>
  <c r="H103" i="6" s="1"/>
  <c r="I103" i="6" s="1"/>
  <c r="J562" i="5"/>
  <c r="K562" i="5"/>
  <c r="F558" i="5"/>
  <c r="H558" i="5"/>
  <c r="L558" i="5" s="1"/>
  <c r="J558" i="5"/>
  <c r="K558" i="5"/>
  <c r="B557" i="5"/>
  <c r="F557" i="5"/>
  <c r="L557" i="5" s="1"/>
  <c r="K557" i="5"/>
  <c r="F556" i="5"/>
  <c r="H556" i="5"/>
  <c r="J556" i="5"/>
  <c r="J559" i="5" s="1"/>
  <c r="J102" i="6" s="1"/>
  <c r="K102" i="6" s="1"/>
  <c r="K556" i="5"/>
  <c r="F555" i="5"/>
  <c r="H555" i="5"/>
  <c r="J555" i="5"/>
  <c r="L555" i="5" s="1"/>
  <c r="K555" i="5"/>
  <c r="F552" i="5"/>
  <c r="H552" i="5"/>
  <c r="H101" i="6" s="1"/>
  <c r="I101" i="6" s="1"/>
  <c r="J552" i="5"/>
  <c r="J101" i="6" s="1"/>
  <c r="K101" i="6" s="1"/>
  <c r="F551" i="5"/>
  <c r="H551" i="5"/>
  <c r="J551" i="5"/>
  <c r="L551" i="5" s="1"/>
  <c r="K551" i="5"/>
  <c r="F550" i="5"/>
  <c r="H550" i="5"/>
  <c r="J550" i="5"/>
  <c r="K550" i="5"/>
  <c r="F547" i="5"/>
  <c r="F100" i="6" s="1"/>
  <c r="B546" i="5"/>
  <c r="F546" i="5"/>
  <c r="K546" i="5"/>
  <c r="L546" i="5"/>
  <c r="F545" i="5"/>
  <c r="H545" i="5"/>
  <c r="H547" i="5" s="1"/>
  <c r="H100" i="6" s="1"/>
  <c r="I100" i="6" s="1"/>
  <c r="J545" i="5"/>
  <c r="K545" i="5"/>
  <c r="F544" i="5"/>
  <c r="H544" i="5"/>
  <c r="J544" i="5"/>
  <c r="K544" i="5"/>
  <c r="L544" i="5"/>
  <c r="H541" i="5"/>
  <c r="H99" i="6" s="1"/>
  <c r="I99" i="6" s="1"/>
  <c r="J541" i="5"/>
  <c r="J99" i="6" s="1"/>
  <c r="B540" i="5"/>
  <c r="F540" i="5"/>
  <c r="K540" i="5"/>
  <c r="L540" i="5"/>
  <c r="B539" i="5"/>
  <c r="F539" i="5"/>
  <c r="L539" i="5" s="1"/>
  <c r="K539" i="5"/>
  <c r="F538" i="5"/>
  <c r="H538" i="5"/>
  <c r="J538" i="5"/>
  <c r="K538" i="5"/>
  <c r="L538" i="5"/>
  <c r="F537" i="5"/>
  <c r="L537" i="5" s="1"/>
  <c r="H537" i="5"/>
  <c r="J537" i="5"/>
  <c r="K537" i="5"/>
  <c r="B533" i="5"/>
  <c r="J533" i="5"/>
  <c r="L533" i="5" s="1"/>
  <c r="K533" i="5"/>
  <c r="F532" i="5"/>
  <c r="H532" i="5"/>
  <c r="J532" i="5"/>
  <c r="L532" i="5" s="1"/>
  <c r="K532" i="5"/>
  <c r="F531" i="5"/>
  <c r="H531" i="5"/>
  <c r="H534" i="5" s="1"/>
  <c r="H98" i="6" s="1"/>
  <c r="I98" i="6" s="1"/>
  <c r="J531" i="5"/>
  <c r="J534" i="5" s="1"/>
  <c r="J98" i="6" s="1"/>
  <c r="K98" i="6" s="1"/>
  <c r="K531" i="5"/>
  <c r="F528" i="5"/>
  <c r="F527" i="5"/>
  <c r="H527" i="5"/>
  <c r="J527" i="5"/>
  <c r="K527" i="5"/>
  <c r="L527" i="5"/>
  <c r="F526" i="5"/>
  <c r="L526" i="5" s="1"/>
  <c r="H526" i="5"/>
  <c r="J526" i="5"/>
  <c r="K526" i="5"/>
  <c r="B525" i="5"/>
  <c r="F525" i="5"/>
  <c r="K525" i="5"/>
  <c r="L525" i="5"/>
  <c r="F524" i="5"/>
  <c r="H524" i="5"/>
  <c r="J524" i="5"/>
  <c r="K524" i="5"/>
  <c r="F523" i="5"/>
  <c r="H523" i="5"/>
  <c r="J523" i="5"/>
  <c r="J528" i="5" s="1"/>
  <c r="J97" i="6" s="1"/>
  <c r="K97" i="6" s="1"/>
  <c r="K523" i="5"/>
  <c r="H520" i="5"/>
  <c r="H96" i="6" s="1"/>
  <c r="I96" i="6" s="1"/>
  <c r="B519" i="5"/>
  <c r="J519" i="5"/>
  <c r="K519" i="5"/>
  <c r="L519" i="5"/>
  <c r="F518" i="5"/>
  <c r="L518" i="5" s="1"/>
  <c r="H518" i="5"/>
  <c r="J518" i="5"/>
  <c r="K518" i="5"/>
  <c r="F517" i="5"/>
  <c r="H517" i="5"/>
  <c r="J517" i="5"/>
  <c r="J520" i="5" s="1"/>
  <c r="J96" i="6" s="1"/>
  <c r="K96" i="6" s="1"/>
  <c r="K517" i="5"/>
  <c r="L517" i="5"/>
  <c r="F513" i="5"/>
  <c r="F514" i="5" s="1"/>
  <c r="H513" i="5"/>
  <c r="H514" i="5" s="1"/>
  <c r="H95" i="6" s="1"/>
  <c r="I95" i="6" s="1"/>
  <c r="J513" i="5"/>
  <c r="K513" i="5"/>
  <c r="F510" i="5"/>
  <c r="F509" i="5"/>
  <c r="H509" i="5"/>
  <c r="H510" i="5" s="1"/>
  <c r="H94" i="6" s="1"/>
  <c r="I94" i="6" s="1"/>
  <c r="J509" i="5"/>
  <c r="J510" i="5" s="1"/>
  <c r="K509" i="5"/>
  <c r="L509" i="5"/>
  <c r="B503" i="5"/>
  <c r="F503" i="5"/>
  <c r="L503" i="5" s="1"/>
  <c r="K503" i="5"/>
  <c r="F502" i="5"/>
  <c r="H502" i="5"/>
  <c r="J502" i="5"/>
  <c r="K502" i="5"/>
  <c r="L502" i="5"/>
  <c r="F501" i="5"/>
  <c r="H501" i="5"/>
  <c r="H504" i="5" s="1"/>
  <c r="H93" i="6" s="1"/>
  <c r="I93" i="6" s="1"/>
  <c r="J501" i="5"/>
  <c r="J504" i="5" s="1"/>
  <c r="K501" i="5"/>
  <c r="H498" i="5"/>
  <c r="H92" i="6" s="1"/>
  <c r="I92" i="6" s="1"/>
  <c r="F497" i="5"/>
  <c r="L497" i="5" s="1"/>
  <c r="H497" i="5"/>
  <c r="J497" i="5"/>
  <c r="K497" i="5"/>
  <c r="F496" i="5"/>
  <c r="H496" i="5"/>
  <c r="J496" i="5"/>
  <c r="K496" i="5"/>
  <c r="L496" i="5"/>
  <c r="F495" i="5"/>
  <c r="H495" i="5"/>
  <c r="J495" i="5"/>
  <c r="K495" i="5"/>
  <c r="J492" i="5"/>
  <c r="J91" i="6" s="1"/>
  <c r="K91" i="6" s="1"/>
  <c r="F491" i="5"/>
  <c r="F492" i="5" s="1"/>
  <c r="H491" i="5"/>
  <c r="J491" i="5"/>
  <c r="K491" i="5"/>
  <c r="F490" i="5"/>
  <c r="H490" i="5"/>
  <c r="J490" i="5"/>
  <c r="K490" i="5"/>
  <c r="L490" i="5"/>
  <c r="F487" i="5"/>
  <c r="B486" i="5"/>
  <c r="F486" i="5"/>
  <c r="K486" i="5"/>
  <c r="L486" i="5"/>
  <c r="F485" i="5"/>
  <c r="H485" i="5"/>
  <c r="J485" i="5"/>
  <c r="K485" i="5"/>
  <c r="F484" i="5"/>
  <c r="H484" i="5"/>
  <c r="L484" i="5" s="1"/>
  <c r="J484" i="5"/>
  <c r="J487" i="5" s="1"/>
  <c r="J90" i="6" s="1"/>
  <c r="K484" i="5"/>
  <c r="B480" i="5"/>
  <c r="F480" i="5"/>
  <c r="K480" i="5"/>
  <c r="L480" i="5"/>
  <c r="F479" i="5"/>
  <c r="H479" i="5"/>
  <c r="J479" i="5"/>
  <c r="K479" i="5"/>
  <c r="L479" i="5"/>
  <c r="F478" i="5"/>
  <c r="H478" i="5"/>
  <c r="J478" i="5"/>
  <c r="K478" i="5"/>
  <c r="F477" i="5"/>
  <c r="H477" i="5"/>
  <c r="J477" i="5"/>
  <c r="J481" i="5" s="1"/>
  <c r="J89" i="6" s="1"/>
  <c r="K89" i="6" s="1"/>
  <c r="K477" i="5"/>
  <c r="F476" i="5"/>
  <c r="H476" i="5"/>
  <c r="H481" i="5" s="1"/>
  <c r="H89" i="6" s="1"/>
  <c r="I89" i="6" s="1"/>
  <c r="J476" i="5"/>
  <c r="K476" i="5"/>
  <c r="H473" i="5"/>
  <c r="H88" i="6" s="1"/>
  <c r="I88" i="6" s="1"/>
  <c r="F472" i="5"/>
  <c r="H472" i="5"/>
  <c r="L472" i="5" s="1"/>
  <c r="J472" i="5"/>
  <c r="K472" i="5"/>
  <c r="F471" i="5"/>
  <c r="H471" i="5"/>
  <c r="L471" i="5" s="1"/>
  <c r="J471" i="5"/>
  <c r="K471" i="5"/>
  <c r="F470" i="5"/>
  <c r="H470" i="5"/>
  <c r="J470" i="5"/>
  <c r="L470" i="5" s="1"/>
  <c r="K470" i="5"/>
  <c r="F469" i="5"/>
  <c r="F473" i="5" s="1"/>
  <c r="H469" i="5"/>
  <c r="J469" i="5"/>
  <c r="K469" i="5"/>
  <c r="J466" i="5"/>
  <c r="J87" i="6" s="1"/>
  <c r="K87" i="6" s="1"/>
  <c r="B465" i="5"/>
  <c r="F465" i="5"/>
  <c r="K465" i="5"/>
  <c r="L465" i="5"/>
  <c r="F464" i="5"/>
  <c r="H464" i="5"/>
  <c r="J464" i="5"/>
  <c r="K464" i="5"/>
  <c r="L464" i="5"/>
  <c r="F463" i="5"/>
  <c r="H463" i="5"/>
  <c r="H466" i="5" s="1"/>
  <c r="H87" i="6" s="1"/>
  <c r="I87" i="6" s="1"/>
  <c r="J463" i="5"/>
  <c r="K463" i="5"/>
  <c r="J460" i="5"/>
  <c r="J86" i="6" s="1"/>
  <c r="K86" i="6" s="1"/>
  <c r="B459" i="5"/>
  <c r="F459" i="5"/>
  <c r="K459" i="5"/>
  <c r="L459" i="5"/>
  <c r="F458" i="5"/>
  <c r="H458" i="5"/>
  <c r="J458" i="5"/>
  <c r="K458" i="5"/>
  <c r="L458" i="5"/>
  <c r="F457" i="5"/>
  <c r="H457" i="5"/>
  <c r="J457" i="5"/>
  <c r="K457" i="5"/>
  <c r="F456" i="5"/>
  <c r="H456" i="5"/>
  <c r="H460" i="5" s="1"/>
  <c r="H86" i="6" s="1"/>
  <c r="I86" i="6" s="1"/>
  <c r="J456" i="5"/>
  <c r="L456" i="5" s="1"/>
  <c r="K456" i="5"/>
  <c r="F453" i="5"/>
  <c r="F85" i="6" s="1"/>
  <c r="G85" i="6" s="1"/>
  <c r="F452" i="5"/>
  <c r="H452" i="5"/>
  <c r="J452" i="5"/>
  <c r="K452" i="5"/>
  <c r="L452" i="5"/>
  <c r="F451" i="5"/>
  <c r="H451" i="5"/>
  <c r="J451" i="5"/>
  <c r="L451" i="5" s="1"/>
  <c r="K451" i="5"/>
  <c r="F450" i="5"/>
  <c r="H450" i="5"/>
  <c r="J450" i="5"/>
  <c r="K450" i="5"/>
  <c r="F449" i="5"/>
  <c r="H449" i="5"/>
  <c r="H453" i="5" s="1"/>
  <c r="H85" i="6" s="1"/>
  <c r="I85" i="6" s="1"/>
  <c r="J449" i="5"/>
  <c r="K449" i="5"/>
  <c r="B445" i="5"/>
  <c r="F445" i="5"/>
  <c r="K445" i="5"/>
  <c r="L445" i="5"/>
  <c r="F444" i="5"/>
  <c r="F446" i="5" s="1"/>
  <c r="H444" i="5"/>
  <c r="J444" i="5"/>
  <c r="K444" i="5"/>
  <c r="F443" i="5"/>
  <c r="H443" i="5"/>
  <c r="H446" i="5" s="1"/>
  <c r="H84" i="6" s="1"/>
  <c r="I84" i="6" s="1"/>
  <c r="J443" i="5"/>
  <c r="J446" i="5" s="1"/>
  <c r="J84" i="6" s="1"/>
  <c r="K84" i="6" s="1"/>
  <c r="K443" i="5"/>
  <c r="B439" i="5"/>
  <c r="F439" i="5"/>
  <c r="L439" i="5" s="1"/>
  <c r="K439" i="5"/>
  <c r="B438" i="5"/>
  <c r="J438" i="5"/>
  <c r="L438" i="5" s="1"/>
  <c r="K438" i="5"/>
  <c r="F437" i="5"/>
  <c r="H437" i="5"/>
  <c r="J437" i="5"/>
  <c r="L437" i="5" s="1"/>
  <c r="K437" i="5"/>
  <c r="F436" i="5"/>
  <c r="H436" i="5"/>
  <c r="J436" i="5"/>
  <c r="K436" i="5"/>
  <c r="F435" i="5"/>
  <c r="L435" i="5" s="1"/>
  <c r="H435" i="5"/>
  <c r="J435" i="5"/>
  <c r="K435" i="5"/>
  <c r="F434" i="5"/>
  <c r="F440" i="5" s="1"/>
  <c r="H434" i="5"/>
  <c r="J434" i="5"/>
  <c r="J440" i="5" s="1"/>
  <c r="J83" i="6" s="1"/>
  <c r="K83" i="6" s="1"/>
  <c r="K434" i="5"/>
  <c r="L434" i="5"/>
  <c r="F430" i="5"/>
  <c r="H430" i="5"/>
  <c r="J430" i="5"/>
  <c r="K430" i="5"/>
  <c r="L430" i="5"/>
  <c r="F429" i="5"/>
  <c r="H429" i="5"/>
  <c r="H431" i="5" s="1"/>
  <c r="J429" i="5"/>
  <c r="K429" i="5"/>
  <c r="F428" i="5"/>
  <c r="H428" i="5"/>
  <c r="J428" i="5"/>
  <c r="L428" i="5" s="1"/>
  <c r="K428" i="5"/>
  <c r="B424" i="5"/>
  <c r="J424" i="5"/>
  <c r="K424" i="5"/>
  <c r="L424" i="5"/>
  <c r="F423" i="5"/>
  <c r="L423" i="5" s="1"/>
  <c r="H423" i="5"/>
  <c r="J423" i="5"/>
  <c r="K423" i="5"/>
  <c r="F422" i="5"/>
  <c r="H422" i="5"/>
  <c r="J422" i="5"/>
  <c r="K422" i="5"/>
  <c r="F421" i="5"/>
  <c r="H421" i="5"/>
  <c r="L421" i="5" s="1"/>
  <c r="J421" i="5"/>
  <c r="K421" i="5"/>
  <c r="F420" i="5"/>
  <c r="H420" i="5"/>
  <c r="L420" i="5" s="1"/>
  <c r="J420" i="5"/>
  <c r="K420" i="5"/>
  <c r="F419" i="5"/>
  <c r="L419" i="5" s="1"/>
  <c r="H419" i="5"/>
  <c r="J419" i="5"/>
  <c r="K419" i="5"/>
  <c r="F418" i="5"/>
  <c r="H418" i="5"/>
  <c r="J418" i="5"/>
  <c r="K418" i="5"/>
  <c r="L418" i="5"/>
  <c r="F417" i="5"/>
  <c r="H417" i="5"/>
  <c r="J417" i="5"/>
  <c r="K417" i="5"/>
  <c r="H414" i="5"/>
  <c r="H80" i="6" s="1"/>
  <c r="I80" i="6" s="1"/>
  <c r="J414" i="5"/>
  <c r="J80" i="6" s="1"/>
  <c r="K80" i="6" s="1"/>
  <c r="B413" i="5"/>
  <c r="F413" i="5"/>
  <c r="L413" i="5" s="1"/>
  <c r="K413" i="5"/>
  <c r="F412" i="5"/>
  <c r="H412" i="5"/>
  <c r="L412" i="5" s="1"/>
  <c r="J412" i="5"/>
  <c r="K412" i="5"/>
  <c r="F411" i="5"/>
  <c r="F414" i="5" s="1"/>
  <c r="H411" i="5"/>
  <c r="J411" i="5"/>
  <c r="K411" i="5"/>
  <c r="J408" i="5"/>
  <c r="J79" i="6" s="1"/>
  <c r="K79" i="6" s="1"/>
  <c r="F407" i="5"/>
  <c r="H407" i="5"/>
  <c r="J407" i="5"/>
  <c r="K407" i="5"/>
  <c r="L407" i="5"/>
  <c r="F406" i="5"/>
  <c r="H406" i="5"/>
  <c r="H408" i="5" s="1"/>
  <c r="H79" i="6" s="1"/>
  <c r="I79" i="6" s="1"/>
  <c r="J406" i="5"/>
  <c r="K406" i="5"/>
  <c r="F402" i="5"/>
  <c r="H402" i="5"/>
  <c r="J402" i="5"/>
  <c r="K402" i="5"/>
  <c r="F401" i="5"/>
  <c r="H401" i="5"/>
  <c r="H403" i="5" s="1"/>
  <c r="H78" i="6" s="1"/>
  <c r="I78" i="6" s="1"/>
  <c r="J401" i="5"/>
  <c r="L401" i="5" s="1"/>
  <c r="K401" i="5"/>
  <c r="F397" i="5"/>
  <c r="H397" i="5"/>
  <c r="J397" i="5"/>
  <c r="K397" i="5"/>
  <c r="L397" i="5"/>
  <c r="F396" i="5"/>
  <c r="L396" i="5" s="1"/>
  <c r="H396" i="5"/>
  <c r="J396" i="5"/>
  <c r="J398" i="5" s="1"/>
  <c r="J77" i="6" s="1"/>
  <c r="K77" i="6" s="1"/>
  <c r="K396" i="5"/>
  <c r="F393" i="5"/>
  <c r="F76" i="6" s="1"/>
  <c r="F392" i="5"/>
  <c r="L392" i="5" s="1"/>
  <c r="H392" i="5"/>
  <c r="J392" i="5"/>
  <c r="K392" i="5"/>
  <c r="F391" i="5"/>
  <c r="H391" i="5"/>
  <c r="J391" i="5"/>
  <c r="K391" i="5"/>
  <c r="F390" i="5"/>
  <c r="H390" i="5"/>
  <c r="J390" i="5"/>
  <c r="K390" i="5"/>
  <c r="H387" i="5"/>
  <c r="H75" i="6" s="1"/>
  <c r="I75" i="6" s="1"/>
  <c r="F386" i="5"/>
  <c r="L386" i="5" s="1"/>
  <c r="H386" i="5"/>
  <c r="J386" i="5"/>
  <c r="K386" i="5"/>
  <c r="B385" i="5"/>
  <c r="F385" i="5"/>
  <c r="K385" i="5"/>
  <c r="L385" i="5"/>
  <c r="F384" i="5"/>
  <c r="L384" i="5" s="1"/>
  <c r="H384" i="5"/>
  <c r="J384" i="5"/>
  <c r="K384" i="5"/>
  <c r="F383" i="5"/>
  <c r="H383" i="5"/>
  <c r="J383" i="5"/>
  <c r="K383" i="5"/>
  <c r="L383" i="5"/>
  <c r="H380" i="5"/>
  <c r="H74" i="6" s="1"/>
  <c r="I74" i="6" s="1"/>
  <c r="F379" i="5"/>
  <c r="H379" i="5"/>
  <c r="J379" i="5"/>
  <c r="K379" i="5"/>
  <c r="L379" i="5"/>
  <c r="F378" i="5"/>
  <c r="L378" i="5" s="1"/>
  <c r="H378" i="5"/>
  <c r="J378" i="5"/>
  <c r="J380" i="5" s="1"/>
  <c r="J74" i="6" s="1"/>
  <c r="K74" i="6" s="1"/>
  <c r="K378" i="5"/>
  <c r="F374" i="5"/>
  <c r="H374" i="5"/>
  <c r="H375" i="5" s="1"/>
  <c r="H73" i="6" s="1"/>
  <c r="I73" i="6" s="1"/>
  <c r="J374" i="5"/>
  <c r="J375" i="5" s="1"/>
  <c r="J73" i="6" s="1"/>
  <c r="K73" i="6" s="1"/>
  <c r="K374" i="5"/>
  <c r="J371" i="5"/>
  <c r="J72" i="6" s="1"/>
  <c r="K72" i="6" s="1"/>
  <c r="B370" i="5"/>
  <c r="F370" i="5"/>
  <c r="L370" i="5" s="1"/>
  <c r="K370" i="5"/>
  <c r="B369" i="5"/>
  <c r="J369" i="5"/>
  <c r="K369" i="5"/>
  <c r="L369" i="5"/>
  <c r="F368" i="5"/>
  <c r="H368" i="5"/>
  <c r="L368" i="5" s="1"/>
  <c r="J368" i="5"/>
  <c r="K368" i="5"/>
  <c r="F367" i="5"/>
  <c r="H367" i="5"/>
  <c r="J367" i="5"/>
  <c r="L367" i="5" s="1"/>
  <c r="K367" i="5"/>
  <c r="F366" i="5"/>
  <c r="L366" i="5" s="1"/>
  <c r="H366" i="5"/>
  <c r="J366" i="5"/>
  <c r="K366" i="5"/>
  <c r="F365" i="5"/>
  <c r="F371" i="5" s="1"/>
  <c r="H365" i="5"/>
  <c r="H371" i="5" s="1"/>
  <c r="H72" i="6" s="1"/>
  <c r="I72" i="6" s="1"/>
  <c r="J365" i="5"/>
  <c r="K365" i="5"/>
  <c r="B361" i="5"/>
  <c r="F361" i="5"/>
  <c r="L361" i="5" s="1"/>
  <c r="K361" i="5"/>
  <c r="F360" i="5"/>
  <c r="H360" i="5"/>
  <c r="J360" i="5"/>
  <c r="K360" i="5"/>
  <c r="F359" i="5"/>
  <c r="H359" i="5"/>
  <c r="J359" i="5"/>
  <c r="K359" i="5"/>
  <c r="F358" i="5"/>
  <c r="H358" i="5"/>
  <c r="J358" i="5"/>
  <c r="J362" i="5" s="1"/>
  <c r="J71" i="6" s="1"/>
  <c r="K71" i="6" s="1"/>
  <c r="K358" i="5"/>
  <c r="F357" i="5"/>
  <c r="H357" i="5"/>
  <c r="J357" i="5"/>
  <c r="K357" i="5"/>
  <c r="L357" i="5"/>
  <c r="B353" i="5"/>
  <c r="F353" i="5"/>
  <c r="K353" i="5"/>
  <c r="L353" i="5"/>
  <c r="F352" i="5"/>
  <c r="L352" i="5" s="1"/>
  <c r="H352" i="5"/>
  <c r="H354" i="5" s="1"/>
  <c r="H70" i="6" s="1"/>
  <c r="I70" i="6" s="1"/>
  <c r="J352" i="5"/>
  <c r="J354" i="5" s="1"/>
  <c r="J70" i="6" s="1"/>
  <c r="K70" i="6" s="1"/>
  <c r="K352" i="5"/>
  <c r="F348" i="5"/>
  <c r="H348" i="5"/>
  <c r="H349" i="5" s="1"/>
  <c r="H69" i="6" s="1"/>
  <c r="I69" i="6" s="1"/>
  <c r="J348" i="5"/>
  <c r="J349" i="5" s="1"/>
  <c r="J69" i="6" s="1"/>
  <c r="K69" i="6" s="1"/>
  <c r="K348" i="5"/>
  <c r="J345" i="5"/>
  <c r="J68" i="6" s="1"/>
  <c r="K68" i="6" s="1"/>
  <c r="F344" i="5"/>
  <c r="H344" i="5"/>
  <c r="J344" i="5"/>
  <c r="K344" i="5"/>
  <c r="F343" i="5"/>
  <c r="H343" i="5"/>
  <c r="J343" i="5"/>
  <c r="L343" i="5" s="1"/>
  <c r="K343" i="5"/>
  <c r="F342" i="5"/>
  <c r="H342" i="5"/>
  <c r="H345" i="5" s="1"/>
  <c r="H68" i="6" s="1"/>
  <c r="I68" i="6" s="1"/>
  <c r="J342" i="5"/>
  <c r="K342" i="5"/>
  <c r="F339" i="5"/>
  <c r="J339" i="5"/>
  <c r="J67" i="6" s="1"/>
  <c r="K67" i="6" s="1"/>
  <c r="F338" i="5"/>
  <c r="H338" i="5"/>
  <c r="H339" i="5" s="1"/>
  <c r="H67" i="6" s="1"/>
  <c r="I67" i="6" s="1"/>
  <c r="J338" i="5"/>
  <c r="K338" i="5"/>
  <c r="H335" i="5"/>
  <c r="H66" i="6" s="1"/>
  <c r="I66" i="6" s="1"/>
  <c r="J335" i="5"/>
  <c r="F334" i="5"/>
  <c r="L334" i="5" s="1"/>
  <c r="H334" i="5"/>
  <c r="J334" i="5"/>
  <c r="K334" i="5"/>
  <c r="F330" i="5"/>
  <c r="H330" i="5"/>
  <c r="J330" i="5"/>
  <c r="K330" i="5"/>
  <c r="F329" i="5"/>
  <c r="L329" i="5" s="1"/>
  <c r="H329" i="5"/>
  <c r="J329" i="5"/>
  <c r="K329" i="5"/>
  <c r="F328" i="5"/>
  <c r="H328" i="5"/>
  <c r="J328" i="5"/>
  <c r="K328" i="5"/>
  <c r="L328" i="5"/>
  <c r="F327" i="5"/>
  <c r="H327" i="5"/>
  <c r="H331" i="5" s="1"/>
  <c r="H65" i="6" s="1"/>
  <c r="I65" i="6" s="1"/>
  <c r="J327" i="5"/>
  <c r="K327" i="5"/>
  <c r="F326" i="5"/>
  <c r="H326" i="5"/>
  <c r="J326" i="5"/>
  <c r="K326" i="5"/>
  <c r="F325" i="5"/>
  <c r="L325" i="5" s="1"/>
  <c r="H325" i="5"/>
  <c r="J325" i="5"/>
  <c r="K325" i="5"/>
  <c r="F322" i="5"/>
  <c r="F321" i="5"/>
  <c r="L321" i="5" s="1"/>
  <c r="H321" i="5"/>
  <c r="J321" i="5"/>
  <c r="K321" i="5"/>
  <c r="F320" i="5"/>
  <c r="H320" i="5"/>
  <c r="H322" i="5" s="1"/>
  <c r="H64" i="6" s="1"/>
  <c r="I64" i="6" s="1"/>
  <c r="J320" i="5"/>
  <c r="J322" i="5" s="1"/>
  <c r="J64" i="6" s="1"/>
  <c r="K64" i="6" s="1"/>
  <c r="K320" i="5"/>
  <c r="H317" i="5"/>
  <c r="H63" i="6" s="1"/>
  <c r="I63" i="6" s="1"/>
  <c r="F316" i="5"/>
  <c r="H316" i="5"/>
  <c r="J316" i="5"/>
  <c r="K316" i="5"/>
  <c r="F315" i="5"/>
  <c r="H315" i="5"/>
  <c r="J315" i="5"/>
  <c r="J317" i="5" s="1"/>
  <c r="J63" i="6" s="1"/>
  <c r="K63" i="6" s="1"/>
  <c r="K315" i="5"/>
  <c r="F312" i="5"/>
  <c r="F62" i="6" s="1"/>
  <c r="F311" i="5"/>
  <c r="H311" i="5"/>
  <c r="H312" i="5" s="1"/>
  <c r="H62" i="6" s="1"/>
  <c r="I62" i="6" s="1"/>
  <c r="J311" i="5"/>
  <c r="J312" i="5" s="1"/>
  <c r="J62" i="6" s="1"/>
  <c r="K62" i="6" s="1"/>
  <c r="K311" i="5"/>
  <c r="F307" i="5"/>
  <c r="H307" i="5"/>
  <c r="H308" i="5" s="1"/>
  <c r="H61" i="6" s="1"/>
  <c r="I61" i="6" s="1"/>
  <c r="J307" i="5"/>
  <c r="J308" i="5" s="1"/>
  <c r="J61" i="6" s="1"/>
  <c r="K61" i="6" s="1"/>
  <c r="K307" i="5"/>
  <c r="F303" i="5"/>
  <c r="L303" i="5" s="1"/>
  <c r="H303" i="5"/>
  <c r="H304" i="5" s="1"/>
  <c r="H60" i="6" s="1"/>
  <c r="I60" i="6" s="1"/>
  <c r="J303" i="5"/>
  <c r="J304" i="5" s="1"/>
  <c r="J60" i="6" s="1"/>
  <c r="K303" i="5"/>
  <c r="F299" i="5"/>
  <c r="H299" i="5"/>
  <c r="H300" i="5" s="1"/>
  <c r="H59" i="6" s="1"/>
  <c r="I59" i="6" s="1"/>
  <c r="J299" i="5"/>
  <c r="J300" i="5" s="1"/>
  <c r="J59" i="6" s="1"/>
  <c r="K59" i="6" s="1"/>
  <c r="K299" i="5"/>
  <c r="F296" i="5"/>
  <c r="F295" i="5"/>
  <c r="L295" i="5" s="1"/>
  <c r="H295" i="5"/>
  <c r="J295" i="5"/>
  <c r="K295" i="5"/>
  <c r="F294" i="5"/>
  <c r="H294" i="5"/>
  <c r="J294" i="5"/>
  <c r="J296" i="5" s="1"/>
  <c r="J58" i="6" s="1"/>
  <c r="K58" i="6" s="1"/>
  <c r="K294" i="5"/>
  <c r="L294" i="5"/>
  <c r="F291" i="5"/>
  <c r="H291" i="5"/>
  <c r="H57" i="6" s="1"/>
  <c r="I57" i="6" s="1"/>
  <c r="F290" i="5"/>
  <c r="H290" i="5"/>
  <c r="J290" i="5"/>
  <c r="J291" i="5" s="1"/>
  <c r="J57" i="6" s="1"/>
  <c r="K57" i="6" s="1"/>
  <c r="K290" i="5"/>
  <c r="F287" i="5"/>
  <c r="F286" i="5"/>
  <c r="H286" i="5"/>
  <c r="H287" i="5" s="1"/>
  <c r="H56" i="6" s="1"/>
  <c r="I56" i="6" s="1"/>
  <c r="J286" i="5"/>
  <c r="J287" i="5" s="1"/>
  <c r="J56" i="6" s="1"/>
  <c r="K56" i="6" s="1"/>
  <c r="K286" i="5"/>
  <c r="F283" i="5"/>
  <c r="H283" i="5"/>
  <c r="H55" i="6" s="1"/>
  <c r="I55" i="6" s="1"/>
  <c r="F282" i="5"/>
  <c r="H282" i="5"/>
  <c r="J282" i="5"/>
  <c r="K282" i="5"/>
  <c r="F279" i="5"/>
  <c r="L279" i="5" s="1"/>
  <c r="H279" i="5"/>
  <c r="H54" i="6" s="1"/>
  <c r="I54" i="6" s="1"/>
  <c r="F278" i="5"/>
  <c r="L278" i="5" s="1"/>
  <c r="H278" i="5"/>
  <c r="J278" i="5"/>
  <c r="J279" i="5" s="1"/>
  <c r="J54" i="6" s="1"/>
  <c r="K54" i="6" s="1"/>
  <c r="K278" i="5"/>
  <c r="F274" i="5"/>
  <c r="F275" i="5" s="1"/>
  <c r="F53" i="6" s="1"/>
  <c r="G53" i="6" s="1"/>
  <c r="H274" i="5"/>
  <c r="J274" i="5"/>
  <c r="K274" i="5"/>
  <c r="F273" i="5"/>
  <c r="H273" i="5"/>
  <c r="J273" i="5"/>
  <c r="L273" i="5" s="1"/>
  <c r="K273" i="5"/>
  <c r="B272" i="5"/>
  <c r="F272" i="5"/>
  <c r="L272" i="5" s="1"/>
  <c r="K272" i="5"/>
  <c r="F271" i="5"/>
  <c r="H271" i="5"/>
  <c r="J271" i="5"/>
  <c r="L271" i="5" s="1"/>
  <c r="K271" i="5"/>
  <c r="F270" i="5"/>
  <c r="H270" i="5"/>
  <c r="J270" i="5"/>
  <c r="K270" i="5"/>
  <c r="F266" i="5"/>
  <c r="L266" i="5" s="1"/>
  <c r="H266" i="5"/>
  <c r="J266" i="5"/>
  <c r="K266" i="5"/>
  <c r="B265" i="5"/>
  <c r="F265" i="5"/>
  <c r="K265" i="5"/>
  <c r="L265" i="5"/>
  <c r="F264" i="5"/>
  <c r="L264" i="5" s="1"/>
  <c r="H264" i="5"/>
  <c r="J264" i="5"/>
  <c r="K264" i="5"/>
  <c r="F263" i="5"/>
  <c r="H263" i="5"/>
  <c r="H267" i="5" s="1"/>
  <c r="J263" i="5"/>
  <c r="J267" i="5" s="1"/>
  <c r="J52" i="6" s="1"/>
  <c r="K52" i="6" s="1"/>
  <c r="K263" i="5"/>
  <c r="F262" i="5"/>
  <c r="H262" i="5"/>
  <c r="J262" i="5"/>
  <c r="L262" i="5" s="1"/>
  <c r="K262" i="5"/>
  <c r="F259" i="5"/>
  <c r="H259" i="5"/>
  <c r="H51" i="6" s="1"/>
  <c r="I51" i="6" s="1"/>
  <c r="F258" i="5"/>
  <c r="H258" i="5"/>
  <c r="L258" i="5" s="1"/>
  <c r="J258" i="5"/>
  <c r="J259" i="5" s="1"/>
  <c r="J51" i="6" s="1"/>
  <c r="K51" i="6" s="1"/>
  <c r="K258" i="5"/>
  <c r="F254" i="5"/>
  <c r="H254" i="5"/>
  <c r="J254" i="5"/>
  <c r="L254" i="5" s="1"/>
  <c r="K254" i="5"/>
  <c r="F253" i="5"/>
  <c r="L253" i="5" s="1"/>
  <c r="H253" i="5"/>
  <c r="J253" i="5"/>
  <c r="K253" i="5"/>
  <c r="F252" i="5"/>
  <c r="L252" i="5" s="1"/>
  <c r="H252" i="5"/>
  <c r="H255" i="5" s="1"/>
  <c r="H50" i="6" s="1"/>
  <c r="I50" i="6" s="1"/>
  <c r="J252" i="5"/>
  <c r="K252" i="5"/>
  <c r="F248" i="5"/>
  <c r="H248" i="5"/>
  <c r="J248" i="5"/>
  <c r="L248" i="5" s="1"/>
  <c r="K248" i="5"/>
  <c r="F247" i="5"/>
  <c r="F249" i="5" s="1"/>
  <c r="H247" i="5"/>
  <c r="H249" i="5" s="1"/>
  <c r="H49" i="6" s="1"/>
  <c r="I49" i="6" s="1"/>
  <c r="J247" i="5"/>
  <c r="L247" i="5" s="1"/>
  <c r="K247" i="5"/>
  <c r="F243" i="5"/>
  <c r="H243" i="5"/>
  <c r="L243" i="5" s="1"/>
  <c r="J243" i="5"/>
  <c r="J244" i="5" s="1"/>
  <c r="J48" i="6" s="1"/>
  <c r="K48" i="6" s="1"/>
  <c r="K243" i="5"/>
  <c r="F242" i="5"/>
  <c r="F244" i="5" s="1"/>
  <c r="H242" i="5"/>
  <c r="J242" i="5"/>
  <c r="K242" i="5"/>
  <c r="L242" i="5"/>
  <c r="F239" i="5"/>
  <c r="B238" i="5"/>
  <c r="F238" i="5"/>
  <c r="L238" i="5" s="1"/>
  <c r="K238" i="5"/>
  <c r="F237" i="5"/>
  <c r="H237" i="5"/>
  <c r="J237" i="5"/>
  <c r="K237" i="5"/>
  <c r="F236" i="5"/>
  <c r="L236" i="5" s="1"/>
  <c r="H236" i="5"/>
  <c r="J236" i="5"/>
  <c r="K236" i="5"/>
  <c r="F235" i="5"/>
  <c r="L235" i="5" s="1"/>
  <c r="H235" i="5"/>
  <c r="J235" i="5"/>
  <c r="K235" i="5"/>
  <c r="F234" i="5"/>
  <c r="H234" i="5"/>
  <c r="H239" i="5" s="1"/>
  <c r="J234" i="5"/>
  <c r="J239" i="5" s="1"/>
  <c r="J47" i="6" s="1"/>
  <c r="K47" i="6" s="1"/>
  <c r="K234" i="5"/>
  <c r="L231" i="5"/>
  <c r="F227" i="5"/>
  <c r="F228" i="5" s="1"/>
  <c r="F45" i="6" s="1"/>
  <c r="G45" i="6" s="1"/>
  <c r="H227" i="5"/>
  <c r="J227" i="5"/>
  <c r="K227" i="5"/>
  <c r="F226" i="5"/>
  <c r="H226" i="5"/>
  <c r="J226" i="5"/>
  <c r="K226" i="5"/>
  <c r="H223" i="5"/>
  <c r="H44" i="6" s="1"/>
  <c r="I44" i="6" s="1"/>
  <c r="J223" i="5"/>
  <c r="J44" i="6" s="1"/>
  <c r="K44" i="6" s="1"/>
  <c r="F222" i="5"/>
  <c r="H222" i="5"/>
  <c r="J222" i="5"/>
  <c r="L222" i="5" s="1"/>
  <c r="K222" i="5"/>
  <c r="F221" i="5"/>
  <c r="L221" i="5" s="1"/>
  <c r="H221" i="5"/>
  <c r="J221" i="5"/>
  <c r="K221" i="5"/>
  <c r="F217" i="5"/>
  <c r="H217" i="5"/>
  <c r="J217" i="5"/>
  <c r="K217" i="5"/>
  <c r="F216" i="5"/>
  <c r="F218" i="5" s="1"/>
  <c r="H216" i="5"/>
  <c r="H218" i="5" s="1"/>
  <c r="H43" i="6" s="1"/>
  <c r="I43" i="6" s="1"/>
  <c r="J216" i="5"/>
  <c r="J218" i="5" s="1"/>
  <c r="J43" i="6" s="1"/>
  <c r="K43" i="6" s="1"/>
  <c r="K216" i="5"/>
  <c r="F212" i="5"/>
  <c r="H212" i="5"/>
  <c r="J212" i="5"/>
  <c r="J213" i="5" s="1"/>
  <c r="J42" i="6" s="1"/>
  <c r="K42" i="6" s="1"/>
  <c r="K212" i="5"/>
  <c r="F211" i="5"/>
  <c r="F213" i="5" s="1"/>
  <c r="H211" i="5"/>
  <c r="J211" i="5"/>
  <c r="K211" i="5"/>
  <c r="F208" i="5"/>
  <c r="F207" i="5"/>
  <c r="H207" i="5"/>
  <c r="L207" i="5" s="1"/>
  <c r="J207" i="5"/>
  <c r="K207" i="5"/>
  <c r="F206" i="5"/>
  <c r="H206" i="5"/>
  <c r="H208" i="5" s="1"/>
  <c r="H41" i="6" s="1"/>
  <c r="I41" i="6" s="1"/>
  <c r="J206" i="5"/>
  <c r="J208" i="5" s="1"/>
  <c r="J41" i="6" s="1"/>
  <c r="K41" i="6" s="1"/>
  <c r="K206" i="5"/>
  <c r="L206" i="5"/>
  <c r="F203" i="5"/>
  <c r="F40" i="6" s="1"/>
  <c r="J203" i="5"/>
  <c r="J40" i="6" s="1"/>
  <c r="K40" i="6" s="1"/>
  <c r="F202" i="5"/>
  <c r="H202" i="5"/>
  <c r="H203" i="5" s="1"/>
  <c r="H40" i="6" s="1"/>
  <c r="I40" i="6" s="1"/>
  <c r="J202" i="5"/>
  <c r="K202" i="5"/>
  <c r="L202" i="5"/>
  <c r="F199" i="5"/>
  <c r="H199" i="5"/>
  <c r="H39" i="6" s="1"/>
  <c r="I39" i="6" s="1"/>
  <c r="J199" i="5"/>
  <c r="F198" i="5"/>
  <c r="H198" i="5"/>
  <c r="J198" i="5"/>
  <c r="K198" i="5"/>
  <c r="L198" i="5"/>
  <c r="F195" i="5"/>
  <c r="F194" i="5"/>
  <c r="H194" i="5"/>
  <c r="J194" i="5"/>
  <c r="K194" i="5"/>
  <c r="L194" i="5"/>
  <c r="F193" i="5"/>
  <c r="L193" i="5" s="1"/>
  <c r="H193" i="5"/>
  <c r="H195" i="5" s="1"/>
  <c r="H38" i="6" s="1"/>
  <c r="I38" i="6" s="1"/>
  <c r="J193" i="5"/>
  <c r="J195" i="5" s="1"/>
  <c r="K193" i="5"/>
  <c r="F189" i="5"/>
  <c r="H189" i="5"/>
  <c r="J189" i="5"/>
  <c r="K189" i="5"/>
  <c r="F188" i="5"/>
  <c r="H188" i="5"/>
  <c r="H190" i="5" s="1"/>
  <c r="H37" i="6" s="1"/>
  <c r="I37" i="6" s="1"/>
  <c r="J188" i="5"/>
  <c r="K188" i="5"/>
  <c r="F185" i="5"/>
  <c r="H185" i="5"/>
  <c r="H36" i="6" s="1"/>
  <c r="I36" i="6" s="1"/>
  <c r="F184" i="5"/>
  <c r="H184" i="5"/>
  <c r="J184" i="5"/>
  <c r="L184" i="5" s="1"/>
  <c r="K184" i="5"/>
  <c r="F183" i="5"/>
  <c r="L183" i="5" s="1"/>
  <c r="H183" i="5"/>
  <c r="J183" i="5"/>
  <c r="J185" i="5" s="1"/>
  <c r="J36" i="6" s="1"/>
  <c r="K36" i="6" s="1"/>
  <c r="K183" i="5"/>
  <c r="F179" i="5"/>
  <c r="F180" i="5" s="1"/>
  <c r="H179" i="5"/>
  <c r="J179" i="5"/>
  <c r="K179" i="5"/>
  <c r="F178" i="5"/>
  <c r="H178" i="5"/>
  <c r="L178" i="5" s="1"/>
  <c r="J178" i="5"/>
  <c r="J180" i="5" s="1"/>
  <c r="J35" i="6" s="1"/>
  <c r="K35" i="6" s="1"/>
  <c r="K178" i="5"/>
  <c r="F174" i="5"/>
  <c r="H174" i="5"/>
  <c r="J174" i="5"/>
  <c r="K174" i="5"/>
  <c r="F173" i="5"/>
  <c r="F175" i="5" s="1"/>
  <c r="F34" i="6" s="1"/>
  <c r="H173" i="5"/>
  <c r="J173" i="5"/>
  <c r="J175" i="5" s="1"/>
  <c r="J34" i="6" s="1"/>
  <c r="K34" i="6" s="1"/>
  <c r="K173" i="5"/>
  <c r="F170" i="5"/>
  <c r="H170" i="5"/>
  <c r="H33" i="6" s="1"/>
  <c r="I33" i="6" s="1"/>
  <c r="F169" i="5"/>
  <c r="H169" i="5"/>
  <c r="J169" i="5"/>
  <c r="J170" i="5" s="1"/>
  <c r="J33" i="6" s="1"/>
  <c r="K33" i="6" s="1"/>
  <c r="K169" i="5"/>
  <c r="F165" i="5"/>
  <c r="F166" i="5" s="1"/>
  <c r="H165" i="5"/>
  <c r="H166" i="5" s="1"/>
  <c r="H32" i="6" s="1"/>
  <c r="I32" i="6" s="1"/>
  <c r="J165" i="5"/>
  <c r="J166" i="5" s="1"/>
  <c r="K165" i="5"/>
  <c r="L165" i="5"/>
  <c r="F162" i="5"/>
  <c r="F161" i="5"/>
  <c r="H161" i="5"/>
  <c r="J161" i="5"/>
  <c r="L161" i="5" s="1"/>
  <c r="K161" i="5"/>
  <c r="F160" i="5"/>
  <c r="L160" i="5" s="1"/>
  <c r="H160" i="5"/>
  <c r="H162" i="5" s="1"/>
  <c r="H31" i="6" s="1"/>
  <c r="I31" i="6" s="1"/>
  <c r="J160" i="5"/>
  <c r="J162" i="5" s="1"/>
  <c r="J31" i="6" s="1"/>
  <c r="K31" i="6" s="1"/>
  <c r="K160" i="5"/>
  <c r="H157" i="5"/>
  <c r="H30" i="6" s="1"/>
  <c r="I30" i="6" s="1"/>
  <c r="F156" i="5"/>
  <c r="H156" i="5"/>
  <c r="J156" i="5"/>
  <c r="K156" i="5"/>
  <c r="L156" i="5"/>
  <c r="F155" i="5"/>
  <c r="L155" i="5" s="1"/>
  <c r="H155" i="5"/>
  <c r="J155" i="5"/>
  <c r="J157" i="5" s="1"/>
  <c r="J30" i="6" s="1"/>
  <c r="K30" i="6" s="1"/>
  <c r="K155" i="5"/>
  <c r="B149" i="5"/>
  <c r="F149" i="5"/>
  <c r="L149" i="5" s="1"/>
  <c r="K149" i="5"/>
  <c r="F148" i="5"/>
  <c r="H148" i="5"/>
  <c r="L148" i="5" s="1"/>
  <c r="J148" i="5"/>
  <c r="J152" i="5" s="1"/>
  <c r="J29" i="6" s="1"/>
  <c r="K29" i="6" s="1"/>
  <c r="K148" i="5"/>
  <c r="F147" i="5"/>
  <c r="L147" i="5" s="1"/>
  <c r="H147" i="5"/>
  <c r="H152" i="5" s="1"/>
  <c r="H29" i="6" s="1"/>
  <c r="I29" i="6" s="1"/>
  <c r="J147" i="5"/>
  <c r="K147" i="5"/>
  <c r="F143" i="5"/>
  <c r="H143" i="5"/>
  <c r="J143" i="5"/>
  <c r="K143" i="5"/>
  <c r="L143" i="5"/>
  <c r="F142" i="5"/>
  <c r="F144" i="5" s="1"/>
  <c r="H142" i="5"/>
  <c r="H144" i="5" s="1"/>
  <c r="H28" i="6" s="1"/>
  <c r="I28" i="6" s="1"/>
  <c r="J142" i="5"/>
  <c r="J144" i="5" s="1"/>
  <c r="J28" i="6" s="1"/>
  <c r="K142" i="5"/>
  <c r="F138" i="5"/>
  <c r="L138" i="5" s="1"/>
  <c r="H138" i="5"/>
  <c r="J138" i="5"/>
  <c r="K138" i="5"/>
  <c r="F137" i="5"/>
  <c r="H137" i="5"/>
  <c r="J137" i="5"/>
  <c r="J139" i="5" s="1"/>
  <c r="J27" i="6" s="1"/>
  <c r="K27" i="6" s="1"/>
  <c r="K137" i="5"/>
  <c r="L137" i="5"/>
  <c r="F133" i="5"/>
  <c r="H133" i="5"/>
  <c r="L133" i="5" s="1"/>
  <c r="J133" i="5"/>
  <c r="K133" i="5"/>
  <c r="F132" i="5"/>
  <c r="L132" i="5" s="1"/>
  <c r="H132" i="5"/>
  <c r="J132" i="5"/>
  <c r="K132" i="5"/>
  <c r="F131" i="5"/>
  <c r="H131" i="5"/>
  <c r="J131" i="5"/>
  <c r="J134" i="5" s="1"/>
  <c r="J26" i="6" s="1"/>
  <c r="K26" i="6" s="1"/>
  <c r="K131" i="5"/>
  <c r="H128" i="5"/>
  <c r="H25" i="6" s="1"/>
  <c r="I25" i="6" s="1"/>
  <c r="F127" i="5"/>
  <c r="H127" i="5"/>
  <c r="J127" i="5"/>
  <c r="J128" i="5" s="1"/>
  <c r="J25" i="6" s="1"/>
  <c r="K25" i="6" s="1"/>
  <c r="K127" i="5"/>
  <c r="H124" i="5"/>
  <c r="H24" i="6" s="1"/>
  <c r="I24" i="6" s="1"/>
  <c r="F123" i="5"/>
  <c r="H123" i="5"/>
  <c r="J123" i="5"/>
  <c r="J124" i="5" s="1"/>
  <c r="J24" i="6" s="1"/>
  <c r="K24" i="6" s="1"/>
  <c r="K123" i="5"/>
  <c r="F120" i="5"/>
  <c r="F23" i="6" s="1"/>
  <c r="H120" i="5"/>
  <c r="H23" i="6" s="1"/>
  <c r="I23" i="6" s="1"/>
  <c r="J120" i="5"/>
  <c r="J23" i="6" s="1"/>
  <c r="K23" i="6" s="1"/>
  <c r="L120" i="5"/>
  <c r="F119" i="5"/>
  <c r="H119" i="5"/>
  <c r="J119" i="5"/>
  <c r="K119" i="5"/>
  <c r="L119" i="5"/>
  <c r="F115" i="5"/>
  <c r="H115" i="5"/>
  <c r="J115" i="5"/>
  <c r="K115" i="5"/>
  <c r="L115" i="5"/>
  <c r="B114" i="5"/>
  <c r="F114" i="5"/>
  <c r="L114" i="5" s="1"/>
  <c r="K114" i="5"/>
  <c r="F113" i="5"/>
  <c r="H113" i="5"/>
  <c r="L113" i="5" s="1"/>
  <c r="J113" i="5"/>
  <c r="J116" i="5" s="1"/>
  <c r="J22" i="6" s="1"/>
  <c r="K22" i="6" s="1"/>
  <c r="K113" i="5"/>
  <c r="F109" i="5"/>
  <c r="H109" i="5"/>
  <c r="L109" i="5" s="1"/>
  <c r="J109" i="5"/>
  <c r="K109" i="5"/>
  <c r="F108" i="5"/>
  <c r="H108" i="5"/>
  <c r="J108" i="5"/>
  <c r="K108" i="5"/>
  <c r="L108" i="5"/>
  <c r="F107" i="5"/>
  <c r="F110" i="5" s="1"/>
  <c r="H107" i="5"/>
  <c r="J107" i="5"/>
  <c r="J110" i="5" s="1"/>
  <c r="J21" i="6" s="1"/>
  <c r="K21" i="6" s="1"/>
  <c r="K107" i="5"/>
  <c r="F103" i="5"/>
  <c r="L103" i="5" s="1"/>
  <c r="H103" i="5"/>
  <c r="J103" i="5"/>
  <c r="K103" i="5"/>
  <c r="F102" i="5"/>
  <c r="H102" i="5"/>
  <c r="J102" i="5"/>
  <c r="K102" i="5"/>
  <c r="L102" i="5"/>
  <c r="F101" i="5"/>
  <c r="L101" i="5" s="1"/>
  <c r="H101" i="5"/>
  <c r="J101" i="5"/>
  <c r="K101" i="5"/>
  <c r="F100" i="5"/>
  <c r="H100" i="5"/>
  <c r="J100" i="5"/>
  <c r="J104" i="5" s="1"/>
  <c r="J20" i="6" s="1"/>
  <c r="K20" i="6" s="1"/>
  <c r="K100" i="5"/>
  <c r="F96" i="5"/>
  <c r="H96" i="5"/>
  <c r="J96" i="5"/>
  <c r="K96" i="5"/>
  <c r="L96" i="5"/>
  <c r="F95" i="5"/>
  <c r="F97" i="5" s="1"/>
  <c r="H95" i="5"/>
  <c r="H97" i="5" s="1"/>
  <c r="H19" i="6" s="1"/>
  <c r="I19" i="6" s="1"/>
  <c r="J95" i="5"/>
  <c r="L95" i="5" s="1"/>
  <c r="K95" i="5"/>
  <c r="J92" i="5"/>
  <c r="J18" i="6" s="1"/>
  <c r="K18" i="6" s="1"/>
  <c r="B91" i="5"/>
  <c r="J91" i="5"/>
  <c r="L91" i="5" s="1"/>
  <c r="K91" i="5"/>
  <c r="F90" i="5"/>
  <c r="L90" i="5" s="1"/>
  <c r="H90" i="5"/>
  <c r="J90" i="5"/>
  <c r="K90" i="5"/>
  <c r="F89" i="5"/>
  <c r="L89" i="5" s="1"/>
  <c r="H89" i="5"/>
  <c r="J89" i="5"/>
  <c r="K89" i="5"/>
  <c r="F88" i="5"/>
  <c r="F92" i="5" s="1"/>
  <c r="H88" i="5"/>
  <c r="J88" i="5"/>
  <c r="K88" i="5"/>
  <c r="L88" i="5"/>
  <c r="F87" i="5"/>
  <c r="H87" i="5"/>
  <c r="H92" i="5" s="1"/>
  <c r="H18" i="6" s="1"/>
  <c r="I18" i="6" s="1"/>
  <c r="J87" i="5"/>
  <c r="K87" i="5"/>
  <c r="F83" i="5"/>
  <c r="H83" i="5"/>
  <c r="J83" i="5"/>
  <c r="J84" i="5" s="1"/>
  <c r="J17" i="6" s="1"/>
  <c r="K17" i="6" s="1"/>
  <c r="K83" i="5"/>
  <c r="B82" i="5"/>
  <c r="F82" i="5"/>
  <c r="K82" i="5"/>
  <c r="L82" i="5"/>
  <c r="F81" i="5"/>
  <c r="F84" i="5" s="1"/>
  <c r="H81" i="5"/>
  <c r="H84" i="5" s="1"/>
  <c r="H17" i="6" s="1"/>
  <c r="I17" i="6" s="1"/>
  <c r="J81" i="5"/>
  <c r="K81" i="5"/>
  <c r="B77" i="5"/>
  <c r="F77" i="5"/>
  <c r="L77" i="5" s="1"/>
  <c r="K77" i="5"/>
  <c r="F76" i="5"/>
  <c r="H76" i="5"/>
  <c r="L76" i="5" s="1"/>
  <c r="J76" i="5"/>
  <c r="J78" i="5" s="1"/>
  <c r="J16" i="6" s="1"/>
  <c r="K16" i="6" s="1"/>
  <c r="K76" i="5"/>
  <c r="F75" i="5"/>
  <c r="F78" i="5" s="1"/>
  <c r="H75" i="5"/>
  <c r="J75" i="5"/>
  <c r="K75" i="5"/>
  <c r="L75" i="5"/>
  <c r="F71" i="5"/>
  <c r="H71" i="5"/>
  <c r="J71" i="5"/>
  <c r="K71" i="5"/>
  <c r="L71" i="5"/>
  <c r="F70" i="5"/>
  <c r="F72" i="5" s="1"/>
  <c r="H70" i="5"/>
  <c r="H72" i="5" s="1"/>
  <c r="H15" i="6" s="1"/>
  <c r="I15" i="6" s="1"/>
  <c r="J70" i="5"/>
  <c r="J72" i="5" s="1"/>
  <c r="J15" i="6" s="1"/>
  <c r="K15" i="6" s="1"/>
  <c r="K70" i="5"/>
  <c r="F66" i="5"/>
  <c r="L66" i="5" s="1"/>
  <c r="H66" i="5"/>
  <c r="J66" i="5"/>
  <c r="J67" i="5" s="1"/>
  <c r="J14" i="6" s="1"/>
  <c r="K14" i="6" s="1"/>
  <c r="K66" i="5"/>
  <c r="F65" i="5"/>
  <c r="H65" i="5"/>
  <c r="H67" i="5" s="1"/>
  <c r="H14" i="6" s="1"/>
  <c r="I14" i="6" s="1"/>
  <c r="J65" i="5"/>
  <c r="L65" i="5" s="1"/>
  <c r="K65" i="5"/>
  <c r="H62" i="5"/>
  <c r="H13" i="6" s="1"/>
  <c r="I13" i="6" s="1"/>
  <c r="F61" i="5"/>
  <c r="H61" i="5"/>
  <c r="J61" i="5"/>
  <c r="L61" i="5" s="1"/>
  <c r="K61" i="5"/>
  <c r="F60" i="5"/>
  <c r="L60" i="5" s="1"/>
  <c r="H60" i="5"/>
  <c r="J60" i="5"/>
  <c r="J62" i="5" s="1"/>
  <c r="J13" i="6" s="1"/>
  <c r="K13" i="6" s="1"/>
  <c r="K60" i="5"/>
  <c r="F59" i="5"/>
  <c r="H59" i="5"/>
  <c r="J59" i="5"/>
  <c r="K59" i="5"/>
  <c r="L59" i="5"/>
  <c r="F55" i="5"/>
  <c r="L55" i="5" s="1"/>
  <c r="H55" i="5"/>
  <c r="J55" i="5"/>
  <c r="K55" i="5"/>
  <c r="F54" i="5"/>
  <c r="L54" i="5" s="1"/>
  <c r="H54" i="5"/>
  <c r="J54" i="5"/>
  <c r="K54" i="5"/>
  <c r="F53" i="5"/>
  <c r="H53" i="5"/>
  <c r="J53" i="5"/>
  <c r="K53" i="5"/>
  <c r="F52" i="5"/>
  <c r="H52" i="5"/>
  <c r="L52" i="5" s="1"/>
  <c r="J52" i="5"/>
  <c r="K52" i="5"/>
  <c r="F51" i="5"/>
  <c r="H51" i="5"/>
  <c r="J51" i="5"/>
  <c r="K51" i="5"/>
  <c r="L51" i="5"/>
  <c r="F50" i="5"/>
  <c r="L50" i="5" s="1"/>
  <c r="H50" i="5"/>
  <c r="J50" i="5"/>
  <c r="K50" i="5"/>
  <c r="F49" i="5"/>
  <c r="H49" i="5"/>
  <c r="H56" i="5" s="1"/>
  <c r="H12" i="6" s="1"/>
  <c r="I12" i="6" s="1"/>
  <c r="J49" i="5"/>
  <c r="K49" i="5"/>
  <c r="F45" i="5"/>
  <c r="H45" i="5"/>
  <c r="J45" i="5"/>
  <c r="L45" i="5" s="1"/>
  <c r="K45" i="5"/>
  <c r="F44" i="5"/>
  <c r="L44" i="5" s="1"/>
  <c r="H44" i="5"/>
  <c r="H46" i="5" s="1"/>
  <c r="H11" i="6" s="1"/>
  <c r="I11" i="6" s="1"/>
  <c r="J44" i="5"/>
  <c r="J46" i="5" s="1"/>
  <c r="J11" i="6" s="1"/>
  <c r="K11" i="6" s="1"/>
  <c r="K44" i="5"/>
  <c r="H41" i="5"/>
  <c r="H10" i="6" s="1"/>
  <c r="I10" i="6" s="1"/>
  <c r="J41" i="5"/>
  <c r="J10" i="6" s="1"/>
  <c r="K10" i="6" s="1"/>
  <c r="F40" i="5"/>
  <c r="F41" i="5" s="1"/>
  <c r="H40" i="5"/>
  <c r="J40" i="5"/>
  <c r="K40" i="5"/>
  <c r="F37" i="5"/>
  <c r="F9" i="6" s="1"/>
  <c r="H37" i="5"/>
  <c r="H9" i="6" s="1"/>
  <c r="I9" i="6" s="1"/>
  <c r="J37" i="5"/>
  <c r="J9" i="6" s="1"/>
  <c r="K9" i="6" s="1"/>
  <c r="L37" i="5"/>
  <c r="F36" i="5"/>
  <c r="H36" i="5"/>
  <c r="J36" i="5"/>
  <c r="K36" i="5"/>
  <c r="L36" i="5"/>
  <c r="H33" i="5"/>
  <c r="H8" i="6" s="1"/>
  <c r="I8" i="6" s="1"/>
  <c r="F32" i="5"/>
  <c r="L32" i="5" s="1"/>
  <c r="H32" i="5"/>
  <c r="J32" i="5"/>
  <c r="K32" i="5"/>
  <c r="F31" i="5"/>
  <c r="H31" i="5"/>
  <c r="J31" i="5"/>
  <c r="J33" i="5" s="1"/>
  <c r="J8" i="6" s="1"/>
  <c r="K8" i="6" s="1"/>
  <c r="K31" i="5"/>
  <c r="F27" i="5"/>
  <c r="H27" i="5"/>
  <c r="J27" i="5"/>
  <c r="K27" i="5"/>
  <c r="F26" i="5"/>
  <c r="H26" i="5"/>
  <c r="L26" i="5" s="1"/>
  <c r="J26" i="5"/>
  <c r="J28" i="5" s="1"/>
  <c r="J7" i="6" s="1"/>
  <c r="K7" i="6" s="1"/>
  <c r="K26" i="5"/>
  <c r="F25" i="5"/>
  <c r="H25" i="5"/>
  <c r="H28" i="5" s="1"/>
  <c r="H7" i="6" s="1"/>
  <c r="I7" i="6" s="1"/>
  <c r="J25" i="5"/>
  <c r="K25" i="5"/>
  <c r="L25" i="5"/>
  <c r="F24" i="5"/>
  <c r="F28" i="5" s="1"/>
  <c r="H24" i="5"/>
  <c r="J24" i="5"/>
  <c r="K24" i="5"/>
  <c r="L24" i="5"/>
  <c r="J21" i="5"/>
  <c r="J6" i="6" s="1"/>
  <c r="K6" i="6" s="1"/>
  <c r="F20" i="5"/>
  <c r="F21" i="5" s="1"/>
  <c r="H20" i="5"/>
  <c r="H21" i="5" s="1"/>
  <c r="H6" i="6" s="1"/>
  <c r="I6" i="6" s="1"/>
  <c r="J20" i="5"/>
  <c r="K20" i="5"/>
  <c r="F16" i="5"/>
  <c r="H16" i="5"/>
  <c r="J16" i="5"/>
  <c r="K16" i="5"/>
  <c r="F15" i="5"/>
  <c r="H15" i="5"/>
  <c r="J15" i="5"/>
  <c r="K15" i="5"/>
  <c r="F14" i="5"/>
  <c r="L14" i="5" s="1"/>
  <c r="H14" i="5"/>
  <c r="J14" i="5"/>
  <c r="K14" i="5"/>
  <c r="F13" i="5"/>
  <c r="H13" i="5"/>
  <c r="J13" i="5"/>
  <c r="K13" i="5"/>
  <c r="L13" i="5"/>
  <c r="F12" i="5"/>
  <c r="L12" i="5" s="1"/>
  <c r="H12" i="5"/>
  <c r="J12" i="5"/>
  <c r="K12" i="5"/>
  <c r="F11" i="5"/>
  <c r="H11" i="5"/>
  <c r="J11" i="5"/>
  <c r="K11" i="5"/>
  <c r="L11" i="5"/>
  <c r="F10" i="5"/>
  <c r="L10" i="5" s="1"/>
  <c r="H10" i="5"/>
  <c r="J10" i="5"/>
  <c r="K10" i="5"/>
  <c r="F9" i="5"/>
  <c r="H9" i="5"/>
  <c r="J9" i="5"/>
  <c r="L9" i="5" s="1"/>
  <c r="K9" i="5"/>
  <c r="F8" i="5"/>
  <c r="H8" i="5"/>
  <c r="J8" i="5"/>
  <c r="L8" i="5" s="1"/>
  <c r="K8" i="5"/>
  <c r="F7" i="5"/>
  <c r="H7" i="5"/>
  <c r="J7" i="5"/>
  <c r="J17" i="5" s="1"/>
  <c r="J5" i="6" s="1"/>
  <c r="K5" i="6" s="1"/>
  <c r="K7" i="5"/>
  <c r="F6" i="5"/>
  <c r="H6" i="5"/>
  <c r="J6" i="5"/>
  <c r="K6" i="5"/>
  <c r="L6" i="5"/>
  <c r="F10" i="4"/>
  <c r="G10" i="4" s="1"/>
  <c r="J10" i="4"/>
  <c r="K10" i="4" s="1"/>
  <c r="H9" i="4"/>
  <c r="I9" i="4" s="1"/>
  <c r="F8" i="4"/>
  <c r="G8" i="4" s="1"/>
  <c r="H8" i="4"/>
  <c r="I8" i="4" s="1"/>
  <c r="J8" i="4"/>
  <c r="K8" i="4" s="1"/>
  <c r="H67" i="3"/>
  <c r="J67" i="3"/>
  <c r="F66" i="3"/>
  <c r="L66" i="3" s="1"/>
  <c r="H66" i="3"/>
  <c r="J66" i="3"/>
  <c r="K66" i="3"/>
  <c r="F65" i="3"/>
  <c r="F67" i="3" s="1"/>
  <c r="H65" i="3"/>
  <c r="J65" i="3"/>
  <c r="K65" i="3"/>
  <c r="L65" i="3"/>
  <c r="F64" i="3"/>
  <c r="L64" i="3" s="1"/>
  <c r="H64" i="3"/>
  <c r="J64" i="3"/>
  <c r="K64" i="3"/>
  <c r="H61" i="3"/>
  <c r="F60" i="3"/>
  <c r="H60" i="3"/>
  <c r="J60" i="3"/>
  <c r="K60" i="3"/>
  <c r="F59" i="3"/>
  <c r="H59" i="3"/>
  <c r="J59" i="3"/>
  <c r="L59" i="3" s="1"/>
  <c r="K59" i="3"/>
  <c r="F58" i="3"/>
  <c r="H58" i="3"/>
  <c r="J58" i="3"/>
  <c r="L58" i="3" s="1"/>
  <c r="K58" i="3"/>
  <c r="H57" i="3"/>
  <c r="K57" i="3"/>
  <c r="B56" i="3"/>
  <c r="F56" i="3"/>
  <c r="K56" i="3"/>
  <c r="F55" i="3"/>
  <c r="H55" i="3"/>
  <c r="J55" i="3"/>
  <c r="L55" i="3" s="1"/>
  <c r="K55" i="3"/>
  <c r="F54" i="3"/>
  <c r="H54" i="3"/>
  <c r="J54" i="3"/>
  <c r="K54" i="3"/>
  <c r="F53" i="3"/>
  <c r="L53" i="3" s="1"/>
  <c r="H53" i="3"/>
  <c r="J53" i="3"/>
  <c r="K53" i="3"/>
  <c r="F52" i="3"/>
  <c r="H52" i="3"/>
  <c r="J52" i="3"/>
  <c r="K52" i="3"/>
  <c r="L52" i="3"/>
  <c r="F51" i="3"/>
  <c r="L51" i="3" s="1"/>
  <c r="H51" i="3"/>
  <c r="J51" i="3"/>
  <c r="K51" i="3"/>
  <c r="J48" i="3"/>
  <c r="L48" i="3"/>
  <c r="F47" i="3"/>
  <c r="H47" i="3"/>
  <c r="J47" i="3"/>
  <c r="K47" i="3"/>
  <c r="F46" i="3"/>
  <c r="F48" i="3" s="1"/>
  <c r="H46" i="3"/>
  <c r="H48" i="3" s="1"/>
  <c r="J46" i="3"/>
  <c r="L46" i="3" s="1"/>
  <c r="K46" i="3"/>
  <c r="F45" i="3"/>
  <c r="L45" i="3" s="1"/>
  <c r="H45" i="3"/>
  <c r="J45" i="3"/>
  <c r="K45" i="3"/>
  <c r="F41" i="3"/>
  <c r="H41" i="3"/>
  <c r="J41" i="3"/>
  <c r="K41" i="3"/>
  <c r="F40" i="3"/>
  <c r="H40" i="3"/>
  <c r="L40" i="3" s="1"/>
  <c r="J40" i="3"/>
  <c r="K40" i="3"/>
  <c r="F39" i="3"/>
  <c r="L39" i="3" s="1"/>
  <c r="H39" i="3"/>
  <c r="J39" i="3"/>
  <c r="K39" i="3"/>
  <c r="J38" i="3"/>
  <c r="K38" i="3"/>
  <c r="B37" i="3"/>
  <c r="F37" i="3"/>
  <c r="L37" i="3" s="1"/>
  <c r="K37" i="3"/>
  <c r="F36" i="3"/>
  <c r="F42" i="3" s="1"/>
  <c r="H36" i="3"/>
  <c r="H38" i="3" s="1"/>
  <c r="J36" i="3"/>
  <c r="K36" i="3"/>
  <c r="F35" i="3"/>
  <c r="L35" i="3" s="1"/>
  <c r="H35" i="3"/>
  <c r="J35" i="3"/>
  <c r="K35" i="3"/>
  <c r="F34" i="3"/>
  <c r="H34" i="3"/>
  <c r="K34" i="3"/>
  <c r="F33" i="3"/>
  <c r="H33" i="3"/>
  <c r="J33" i="3"/>
  <c r="K33" i="3"/>
  <c r="F32" i="3"/>
  <c r="H32" i="3"/>
  <c r="J32" i="3"/>
  <c r="K32" i="3"/>
  <c r="H29" i="3"/>
  <c r="H6" i="4" s="1"/>
  <c r="I6" i="4" s="1"/>
  <c r="F28" i="3"/>
  <c r="H28" i="3"/>
  <c r="K28" i="3"/>
  <c r="F27" i="3"/>
  <c r="H27" i="3"/>
  <c r="J27" i="3"/>
  <c r="L27" i="3" s="1"/>
  <c r="K27" i="3"/>
  <c r="F26" i="3"/>
  <c r="H26" i="3"/>
  <c r="J26" i="3"/>
  <c r="K26" i="3"/>
  <c r="H25" i="3"/>
  <c r="J25" i="3"/>
  <c r="K25" i="3"/>
  <c r="B24" i="3"/>
  <c r="F24" i="3"/>
  <c r="L24" i="3" s="1"/>
  <c r="K24" i="3"/>
  <c r="F23" i="3"/>
  <c r="H23" i="3"/>
  <c r="J23" i="3"/>
  <c r="L23" i="3" s="1"/>
  <c r="K23" i="3"/>
  <c r="F22" i="3"/>
  <c r="H22" i="3"/>
  <c r="J22" i="3"/>
  <c r="K22" i="3"/>
  <c r="K21" i="3"/>
  <c r="F20" i="3"/>
  <c r="H20" i="3"/>
  <c r="H21" i="3" s="1"/>
  <c r="J20" i="3"/>
  <c r="J21" i="3" s="1"/>
  <c r="K20" i="3"/>
  <c r="F19" i="3"/>
  <c r="H19" i="3"/>
  <c r="J19" i="3"/>
  <c r="K19" i="3"/>
  <c r="L19" i="3"/>
  <c r="J15" i="3"/>
  <c r="K15" i="3"/>
  <c r="F14" i="3"/>
  <c r="F15" i="3" s="1"/>
  <c r="H14" i="3"/>
  <c r="H15" i="3" s="1"/>
  <c r="J14" i="3"/>
  <c r="K14" i="3"/>
  <c r="F13" i="3"/>
  <c r="H13" i="3"/>
  <c r="J13" i="3"/>
  <c r="K13" i="3"/>
  <c r="F12" i="3"/>
  <c r="K12" i="3"/>
  <c r="B11" i="3"/>
  <c r="F11" i="3"/>
  <c r="K11" i="3"/>
  <c r="L11" i="3"/>
  <c r="F10" i="3"/>
  <c r="H10" i="3"/>
  <c r="H12" i="3" s="1"/>
  <c r="J10" i="3"/>
  <c r="J12" i="3" s="1"/>
  <c r="K10" i="3"/>
  <c r="L10" i="3"/>
  <c r="F9" i="3"/>
  <c r="L9" i="3" s="1"/>
  <c r="H9" i="3"/>
  <c r="J9" i="3"/>
  <c r="K9" i="3"/>
  <c r="H8" i="3"/>
  <c r="J8" i="3"/>
  <c r="K8" i="3"/>
  <c r="F7" i="3"/>
  <c r="H7" i="3"/>
  <c r="J7" i="3"/>
  <c r="J16" i="3" s="1"/>
  <c r="J5" i="4" s="1"/>
  <c r="K7" i="3"/>
  <c r="F6" i="3"/>
  <c r="H6" i="3"/>
  <c r="J6" i="3"/>
  <c r="K6" i="3"/>
  <c r="L6" i="3"/>
  <c r="F18" i="6" l="1"/>
  <c r="L92" i="5"/>
  <c r="L15" i="3"/>
  <c r="F10" i="6"/>
  <c r="L41" i="5"/>
  <c r="F35" i="6"/>
  <c r="F88" i="6"/>
  <c r="L492" i="5"/>
  <c r="F91" i="6"/>
  <c r="L446" i="5"/>
  <c r="F84" i="6"/>
  <c r="L42" i="3"/>
  <c r="F7" i="4"/>
  <c r="L72" i="5"/>
  <c r="F15" i="6"/>
  <c r="L218" i="5"/>
  <c r="F43" i="6"/>
  <c r="F48" i="6"/>
  <c r="L431" i="5"/>
  <c r="H82" i="6"/>
  <c r="I82" i="6" s="1"/>
  <c r="H52" i="6"/>
  <c r="I52" i="6" s="1"/>
  <c r="F21" i="6"/>
  <c r="L144" i="5"/>
  <c r="F28" i="6"/>
  <c r="F122" i="6"/>
  <c r="L683" i="5"/>
  <c r="F16" i="6"/>
  <c r="L40" i="6"/>
  <c r="G40" i="6"/>
  <c r="M40" i="6" s="1"/>
  <c r="L647" i="5"/>
  <c r="F115" i="6"/>
  <c r="L239" i="5"/>
  <c r="F47" i="6"/>
  <c r="F317" i="5"/>
  <c r="L315" i="5"/>
  <c r="F8" i="3"/>
  <c r="L8" i="3" s="1"/>
  <c r="L7" i="3"/>
  <c r="L100" i="5"/>
  <c r="L162" i="5"/>
  <c r="F31" i="6"/>
  <c r="G34" i="6"/>
  <c r="L290" i="5"/>
  <c r="J331" i="5"/>
  <c r="J65" i="6" s="1"/>
  <c r="K65" i="6" s="1"/>
  <c r="L326" i="5"/>
  <c r="F345" i="5"/>
  <c r="L342" i="5"/>
  <c r="L414" i="5"/>
  <c r="F80" i="6"/>
  <c r="F425" i="5"/>
  <c r="F97" i="6"/>
  <c r="L528" i="5"/>
  <c r="F541" i="5"/>
  <c r="L100" i="6"/>
  <c r="G100" i="6"/>
  <c r="L556" i="5"/>
  <c r="F604" i="5"/>
  <c r="F117" i="6"/>
  <c r="L657" i="5"/>
  <c r="F748" i="5"/>
  <c r="L128" i="6"/>
  <c r="G128" i="6"/>
  <c r="L20" i="3"/>
  <c r="F21" i="3"/>
  <c r="L21" i="3" s="1"/>
  <c r="F29" i="3"/>
  <c r="L208" i="5"/>
  <c r="F41" i="6"/>
  <c r="H16" i="3"/>
  <c r="H5" i="4" s="1"/>
  <c r="I5" i="4" s="1"/>
  <c r="J42" i="3"/>
  <c r="J7" i="4" s="1"/>
  <c r="K7" i="4" s="1"/>
  <c r="L33" i="3"/>
  <c r="M33" i="6"/>
  <c r="H180" i="5"/>
  <c r="H35" i="6" s="1"/>
  <c r="I35" i="6" s="1"/>
  <c r="F55" i="6"/>
  <c r="L307" i="5"/>
  <c r="F308" i="5"/>
  <c r="F16" i="3"/>
  <c r="J29" i="3"/>
  <c r="J6" i="4" s="1"/>
  <c r="K6" i="4" s="1"/>
  <c r="L8" i="4"/>
  <c r="L21" i="5"/>
  <c r="F6" i="6"/>
  <c r="M9" i="6"/>
  <c r="L49" i="5"/>
  <c r="J56" i="5"/>
  <c r="J12" i="6" s="1"/>
  <c r="K12" i="6" s="1"/>
  <c r="F56" i="5"/>
  <c r="F62" i="5"/>
  <c r="L87" i="5"/>
  <c r="F134" i="5"/>
  <c r="F223" i="5"/>
  <c r="F49" i="6"/>
  <c r="L286" i="5"/>
  <c r="L338" i="5"/>
  <c r="F354" i="5"/>
  <c r="L358" i="5"/>
  <c r="F380" i="5"/>
  <c r="L449" i="5"/>
  <c r="F90" i="6"/>
  <c r="L491" i="5"/>
  <c r="F498" i="5"/>
  <c r="L562" i="5"/>
  <c r="F588" i="5"/>
  <c r="L592" i="5"/>
  <c r="H596" i="5"/>
  <c r="H107" i="6" s="1"/>
  <c r="I107" i="6" s="1"/>
  <c r="L651" i="5"/>
  <c r="L660" i="5"/>
  <c r="F662" i="5"/>
  <c r="F119" i="6"/>
  <c r="L667" i="5"/>
  <c r="L686" i="5"/>
  <c r="L691" i="5"/>
  <c r="L739" i="5"/>
  <c r="L757" i="5"/>
  <c r="L776" i="5"/>
  <c r="F138" i="6"/>
  <c r="F785" i="5"/>
  <c r="L780" i="5"/>
  <c r="L782" i="5"/>
  <c r="L7" i="6"/>
  <c r="F54" i="6"/>
  <c r="L322" i="5"/>
  <c r="F64" i="6"/>
  <c r="L9" i="6"/>
  <c r="L275" i="5"/>
  <c r="L296" i="5"/>
  <c r="F58" i="6"/>
  <c r="F95" i="6"/>
  <c r="M62" i="6"/>
  <c r="L7" i="5"/>
  <c r="F33" i="5"/>
  <c r="J228" i="5"/>
  <c r="J45" i="6" s="1"/>
  <c r="K45" i="6" s="1"/>
  <c r="M45" i="6" s="1"/>
  <c r="L226" i="5"/>
  <c r="L523" i="5"/>
  <c r="L756" i="5"/>
  <c r="J758" i="5"/>
  <c r="J34" i="3"/>
  <c r="L34" i="3" s="1"/>
  <c r="H110" i="5"/>
  <c r="H21" i="6" s="1"/>
  <c r="I21" i="6" s="1"/>
  <c r="H116" i="5"/>
  <c r="H22" i="6" s="1"/>
  <c r="I22" i="6" s="1"/>
  <c r="L189" i="5"/>
  <c r="L216" i="5"/>
  <c r="J283" i="5"/>
  <c r="J55" i="6" s="1"/>
  <c r="K55" i="6" s="1"/>
  <c r="L282" i="5"/>
  <c r="F304" i="5"/>
  <c r="L330" i="5"/>
  <c r="L374" i="5"/>
  <c r="L411" i="5"/>
  <c r="J425" i="5"/>
  <c r="J81" i="6" s="1"/>
  <c r="K81" i="6" s="1"/>
  <c r="F83" i="6"/>
  <c r="L444" i="5"/>
  <c r="L477" i="5"/>
  <c r="L485" i="5"/>
  <c r="J498" i="5"/>
  <c r="J92" i="6" s="1"/>
  <c r="K92" i="6" s="1"/>
  <c r="F534" i="5"/>
  <c r="L531" i="5"/>
  <c r="L550" i="5"/>
  <c r="F574" i="5"/>
  <c r="L585" i="5"/>
  <c r="J588" i="5"/>
  <c r="J106" i="6" s="1"/>
  <c r="K106" i="6" s="1"/>
  <c r="L655" i="5"/>
  <c r="L656" i="5"/>
  <c r="L696" i="5"/>
  <c r="L719" i="5"/>
  <c r="F733" i="5"/>
  <c r="L751" i="5"/>
  <c r="F753" i="5"/>
  <c r="L774" i="5"/>
  <c r="AN46" i="8"/>
  <c r="AN5" i="8" s="1"/>
  <c r="AN25" i="8" s="1"/>
  <c r="E33" i="9" s="1"/>
  <c r="I33" i="9" s="1"/>
  <c r="R153" i="7"/>
  <c r="R172" i="7" s="1"/>
  <c r="R34" i="8" s="1"/>
  <c r="J172" i="7"/>
  <c r="I34" i="8" s="1"/>
  <c r="J34" i="8" s="1"/>
  <c r="L12" i="3"/>
  <c r="L637" i="5"/>
  <c r="F113" i="6"/>
  <c r="L714" i="5"/>
  <c r="F127" i="6"/>
  <c r="L737" i="5"/>
  <c r="J739" i="5"/>
  <c r="J131" i="6" s="1"/>
  <c r="K131" i="6" s="1"/>
  <c r="H78" i="5"/>
  <c r="H16" i="6" s="1"/>
  <c r="I16" i="6" s="1"/>
  <c r="L83" i="5"/>
  <c r="H104" i="5"/>
  <c r="H20" i="6" s="1"/>
  <c r="I20" i="6" s="1"/>
  <c r="F152" i="5"/>
  <c r="F72" i="6"/>
  <c r="L371" i="5"/>
  <c r="G76" i="6"/>
  <c r="L406" i="5"/>
  <c r="F408" i="5"/>
  <c r="L443" i="5"/>
  <c r="L645" i="5"/>
  <c r="L682" i="5"/>
  <c r="F137" i="6"/>
  <c r="F25" i="3"/>
  <c r="L25" i="3" s="1"/>
  <c r="L36" i="3"/>
  <c r="L56" i="3"/>
  <c r="F57" i="3"/>
  <c r="L57" i="3" s="1"/>
  <c r="L40" i="5"/>
  <c r="F104" i="5"/>
  <c r="L142" i="5"/>
  <c r="L188" i="5"/>
  <c r="L217" i="5"/>
  <c r="H244" i="5"/>
  <c r="H48" i="6" s="1"/>
  <c r="I48" i="6" s="1"/>
  <c r="L259" i="5"/>
  <c r="F51" i="6"/>
  <c r="L311" i="5"/>
  <c r="L320" i="5"/>
  <c r="L339" i="5"/>
  <c r="F67" i="6"/>
  <c r="J387" i="5"/>
  <c r="J75" i="6" s="1"/>
  <c r="K75" i="6" s="1"/>
  <c r="L32" i="3"/>
  <c r="H42" i="3"/>
  <c r="H7" i="4" s="1"/>
  <c r="I7" i="4" s="1"/>
  <c r="J61" i="3"/>
  <c r="J9" i="4" s="1"/>
  <c r="K9" i="4" s="1"/>
  <c r="L20" i="5"/>
  <c r="L27" i="5"/>
  <c r="F67" i="5"/>
  <c r="L107" i="5"/>
  <c r="F116" i="5"/>
  <c r="H134" i="5"/>
  <c r="H26" i="6" s="1"/>
  <c r="I26" i="6" s="1"/>
  <c r="H139" i="5"/>
  <c r="H27" i="6" s="1"/>
  <c r="I27" i="6" s="1"/>
  <c r="F32" i="6"/>
  <c r="L166" i="5"/>
  <c r="H213" i="5"/>
  <c r="H42" i="6" s="1"/>
  <c r="I42" i="6" s="1"/>
  <c r="L211" i="5"/>
  <c r="L234" i="5"/>
  <c r="F255" i="5"/>
  <c r="F267" i="5"/>
  <c r="F52" i="6" s="1"/>
  <c r="L312" i="5"/>
  <c r="F335" i="5"/>
  <c r="H362" i="5"/>
  <c r="H71" i="6" s="1"/>
  <c r="I71" i="6" s="1"/>
  <c r="F398" i="5"/>
  <c r="L436" i="5"/>
  <c r="L476" i="5"/>
  <c r="H492" i="5"/>
  <c r="H91" i="6" s="1"/>
  <c r="I91" i="6" s="1"/>
  <c r="L495" i="5"/>
  <c r="H559" i="5"/>
  <c r="H102" i="6" s="1"/>
  <c r="I102" i="6" s="1"/>
  <c r="H652" i="5"/>
  <c r="H116" i="6" s="1"/>
  <c r="I116" i="6" s="1"/>
  <c r="L666" i="5"/>
  <c r="F724" i="5"/>
  <c r="J764" i="5"/>
  <c r="J136" i="6" s="1"/>
  <c r="K136" i="6" s="1"/>
  <c r="L797" i="5"/>
  <c r="F141" i="6"/>
  <c r="G9" i="6"/>
  <c r="F19" i="6"/>
  <c r="L84" i="5"/>
  <c r="F17" i="6"/>
  <c r="L185" i="5"/>
  <c r="F36" i="6"/>
  <c r="F101" i="6"/>
  <c r="L552" i="5"/>
  <c r="L611" i="5"/>
  <c r="F109" i="6"/>
  <c r="F116" i="6"/>
  <c r="K130" i="6"/>
  <c r="Y46" i="8"/>
  <c r="Y5" i="8" s="1"/>
  <c r="Y25" i="8" s="1"/>
  <c r="L41" i="3"/>
  <c r="L70" i="5"/>
  <c r="J28" i="3"/>
  <c r="F38" i="3"/>
  <c r="L38" i="3" s="1"/>
  <c r="F61" i="3"/>
  <c r="L54" i="3"/>
  <c r="H17" i="5"/>
  <c r="H5" i="6" s="1"/>
  <c r="I5" i="6" s="1"/>
  <c r="L53" i="5"/>
  <c r="G23" i="6"/>
  <c r="M23" i="6" s="1"/>
  <c r="L23" i="6"/>
  <c r="L131" i="5"/>
  <c r="F139" i="5"/>
  <c r="L169" i="5"/>
  <c r="J190" i="5"/>
  <c r="J37" i="6" s="1"/>
  <c r="K37" i="6" s="1"/>
  <c r="F42" i="6"/>
  <c r="L213" i="5"/>
  <c r="L227" i="5"/>
  <c r="L237" i="5"/>
  <c r="J249" i="5"/>
  <c r="J49" i="6" s="1"/>
  <c r="K49" i="6" s="1"/>
  <c r="J275" i="5"/>
  <c r="J53" i="6" s="1"/>
  <c r="K53" i="6" s="1"/>
  <c r="L274" i="5"/>
  <c r="F300" i="5"/>
  <c r="L299" i="5"/>
  <c r="L62" i="6"/>
  <c r="F331" i="5"/>
  <c r="F349" i="5"/>
  <c r="L348" i="5"/>
  <c r="F362" i="5"/>
  <c r="F375" i="5"/>
  <c r="J393" i="5"/>
  <c r="J76" i="6" s="1"/>
  <c r="K76" i="6" s="1"/>
  <c r="J431" i="5"/>
  <c r="J82" i="6" s="1"/>
  <c r="K82" i="6" s="1"/>
  <c r="F466" i="5"/>
  <c r="L463" i="5"/>
  <c r="L510" i="5"/>
  <c r="F94" i="6"/>
  <c r="L547" i="5"/>
  <c r="F568" i="5"/>
  <c r="F596" i="5"/>
  <c r="F672" i="5"/>
  <c r="L795" i="5"/>
  <c r="G124" i="6"/>
  <c r="M124" i="6" s="1"/>
  <c r="L124" i="6"/>
  <c r="L14" i="3"/>
  <c r="L22" i="3"/>
  <c r="L26" i="3"/>
  <c r="J57" i="3"/>
  <c r="F17" i="5"/>
  <c r="L28" i="5"/>
  <c r="F46" i="5"/>
  <c r="L81" i="5"/>
  <c r="J97" i="5"/>
  <c r="J19" i="6" s="1"/>
  <c r="K19" i="6" s="1"/>
  <c r="F157" i="5"/>
  <c r="H175" i="5"/>
  <c r="L173" i="5"/>
  <c r="L195" i="5"/>
  <c r="F38" i="6"/>
  <c r="F39" i="6"/>
  <c r="L199" i="5"/>
  <c r="L203" i="5"/>
  <c r="L287" i="5"/>
  <c r="F56" i="6"/>
  <c r="F57" i="6"/>
  <c r="L291" i="5"/>
  <c r="L365" i="5"/>
  <c r="H393" i="5"/>
  <c r="L390" i="5"/>
  <c r="J403" i="5"/>
  <c r="J78" i="6" s="1"/>
  <c r="K78" i="6" s="1"/>
  <c r="J453" i="5"/>
  <c r="J85" i="6" s="1"/>
  <c r="K85" i="6" s="1"/>
  <c r="M85" i="6" s="1"/>
  <c r="L453" i="5"/>
  <c r="H487" i="5"/>
  <c r="H90" i="6" s="1"/>
  <c r="I90" i="6" s="1"/>
  <c r="L501" i="5"/>
  <c r="F504" i="5"/>
  <c r="F520" i="5"/>
  <c r="H528" i="5"/>
  <c r="H97" i="6" s="1"/>
  <c r="I97" i="6" s="1"/>
  <c r="J568" i="5"/>
  <c r="J103" i="6" s="1"/>
  <c r="K103" i="6" s="1"/>
  <c r="J611" i="5"/>
  <c r="J109" i="6" s="1"/>
  <c r="K109" i="6" s="1"/>
  <c r="F136" i="6"/>
  <c r="H776" i="5"/>
  <c r="H138" i="6" s="1"/>
  <c r="I138" i="6" s="1"/>
  <c r="R113" i="7"/>
  <c r="L113" i="7"/>
  <c r="L67" i="3"/>
  <c r="H10" i="4"/>
  <c r="I10" i="4" s="1"/>
  <c r="L127" i="5"/>
  <c r="F128" i="5"/>
  <c r="L170" i="5"/>
  <c r="F190" i="5"/>
  <c r="L212" i="5"/>
  <c r="H228" i="5"/>
  <c r="H45" i="6" s="1"/>
  <c r="I45" i="6" s="1"/>
  <c r="H275" i="5"/>
  <c r="H53" i="6" s="1"/>
  <c r="I53" i="6" s="1"/>
  <c r="H296" i="5"/>
  <c r="H58" i="6" s="1"/>
  <c r="I58" i="6" s="1"/>
  <c r="L316" i="5"/>
  <c r="L359" i="5"/>
  <c r="F387" i="5"/>
  <c r="H425" i="5"/>
  <c r="H81" i="6" s="1"/>
  <c r="I81" i="6" s="1"/>
  <c r="L450" i="5"/>
  <c r="L469" i="5"/>
  <c r="F481" i="5"/>
  <c r="L609" i="5"/>
  <c r="L617" i="5"/>
  <c r="F110" i="6"/>
  <c r="F623" i="5"/>
  <c r="J683" i="5"/>
  <c r="J122" i="6" s="1"/>
  <c r="K122" i="6" s="1"/>
  <c r="F123" i="6"/>
  <c r="L727" i="5"/>
  <c r="L736" i="5"/>
  <c r="L742" i="5"/>
  <c r="L761" i="5"/>
  <c r="L762" i="5"/>
  <c r="L783" i="5"/>
  <c r="J770" i="5"/>
  <c r="J137" i="6" s="1"/>
  <c r="K137" i="6" s="1"/>
  <c r="L15" i="5"/>
  <c r="L31" i="5"/>
  <c r="F124" i="5"/>
  <c r="L123" i="5"/>
  <c r="L174" i="5"/>
  <c r="L263" i="5"/>
  <c r="L270" i="5"/>
  <c r="L391" i="5"/>
  <c r="F403" i="5"/>
  <c r="L417" i="5"/>
  <c r="L422" i="5"/>
  <c r="H440" i="5"/>
  <c r="H83" i="6" s="1"/>
  <c r="I83" i="6" s="1"/>
  <c r="F460" i="5"/>
  <c r="J473" i="5"/>
  <c r="J88" i="6" s="1"/>
  <c r="K88" i="6" s="1"/>
  <c r="L478" i="5"/>
  <c r="L524" i="5"/>
  <c r="F559" i="5"/>
  <c r="L565" i="5"/>
  <c r="J596" i="5"/>
  <c r="J107" i="6" s="1"/>
  <c r="K107" i="6" s="1"/>
  <c r="L599" i="5"/>
  <c r="L600" i="5"/>
  <c r="L641" i="5"/>
  <c r="J652" i="5"/>
  <c r="J116" i="6" s="1"/>
  <c r="K116" i="6" s="1"/>
  <c r="L692" i="5"/>
  <c r="L708" i="5"/>
  <c r="M128" i="6"/>
  <c r="L578" i="5"/>
  <c r="F582" i="5"/>
  <c r="L593" i="5"/>
  <c r="L632" i="5"/>
  <c r="G131" i="6"/>
  <c r="M131" i="6" s="1"/>
  <c r="L743" i="5"/>
  <c r="F132" i="6"/>
  <c r="G33" i="6"/>
  <c r="L33" i="6"/>
  <c r="L13" i="3"/>
  <c r="L28" i="3"/>
  <c r="L47" i="3"/>
  <c r="L60" i="3"/>
  <c r="L16" i="5"/>
  <c r="J255" i="5"/>
  <c r="J50" i="6" s="1"/>
  <c r="K50" i="6" s="1"/>
  <c r="L327" i="5"/>
  <c r="L344" i="5"/>
  <c r="H398" i="5"/>
  <c r="H77" i="6" s="1"/>
  <c r="I77" i="6" s="1"/>
  <c r="L402" i="5"/>
  <c r="L429" i="5"/>
  <c r="F431" i="5"/>
  <c r="F82" i="6" s="1"/>
  <c r="L457" i="5"/>
  <c r="L513" i="5"/>
  <c r="J514" i="5"/>
  <c r="J95" i="6" s="1"/>
  <c r="K95" i="6" s="1"/>
  <c r="L545" i="5"/>
  <c r="J547" i="5"/>
  <c r="J100" i="6" s="1"/>
  <c r="K100" i="6" s="1"/>
  <c r="M100" i="6" s="1"/>
  <c r="J574" i="5"/>
  <c r="J104" i="6" s="1"/>
  <c r="K104" i="6" s="1"/>
  <c r="F629" i="5"/>
  <c r="L642" i="5"/>
  <c r="F114" i="6"/>
  <c r="H667" i="5"/>
  <c r="H119" i="6" s="1"/>
  <c r="I119" i="6" s="1"/>
  <c r="L675" i="5"/>
  <c r="F677" i="5"/>
  <c r="L687" i="5"/>
  <c r="J688" i="5"/>
  <c r="J123" i="6" s="1"/>
  <c r="K123" i="6" s="1"/>
  <c r="L693" i="5"/>
  <c r="L699" i="5"/>
  <c r="L738" i="5"/>
  <c r="L768" i="5"/>
  <c r="J785" i="5"/>
  <c r="J139" i="6" s="1"/>
  <c r="K139" i="6" s="1"/>
  <c r="L789" i="5"/>
  <c r="F791" i="5"/>
  <c r="G135" i="6"/>
  <c r="L179" i="5"/>
  <c r="L360" i="5"/>
  <c r="F702" i="5"/>
  <c r="F709" i="5"/>
  <c r="L712" i="5"/>
  <c r="M46" i="6"/>
  <c r="AU25" i="8"/>
  <c r="AQ46" i="8"/>
  <c r="AQ5" i="8" s="1"/>
  <c r="AQ25" i="8" s="1"/>
  <c r="AS67" i="7"/>
  <c r="AS29" i="8" s="1"/>
  <c r="AS46" i="8" s="1"/>
  <c r="AS5" i="8" s="1"/>
  <c r="AS25" i="8" s="1"/>
  <c r="AK67" i="7"/>
  <c r="AK29" i="8" s="1"/>
  <c r="AK46" i="8" s="1"/>
  <c r="AK5" i="8" s="1"/>
  <c r="AK25" i="8" s="1"/>
  <c r="AC67" i="7"/>
  <c r="AC29" i="8" s="1"/>
  <c r="AC46" i="8" s="1"/>
  <c r="AC5" i="8" s="1"/>
  <c r="AC25" i="8" s="1"/>
  <c r="U67" i="7"/>
  <c r="U29" i="8" s="1"/>
  <c r="U46" i="8" s="1"/>
  <c r="U5" i="8" s="1"/>
  <c r="U25" i="8" s="1"/>
  <c r="E29" i="8"/>
  <c r="R195" i="7"/>
  <c r="R214" i="7" s="1"/>
  <c r="R36" i="8" s="1"/>
  <c r="J214" i="7"/>
  <c r="I36" i="8" s="1"/>
  <c r="J36" i="8" s="1"/>
  <c r="E36" i="8"/>
  <c r="L214" i="7"/>
  <c r="AN256" i="7"/>
  <c r="AN37" i="8" s="1"/>
  <c r="AF256" i="7"/>
  <c r="AF37" i="8" s="1"/>
  <c r="L224" i="7"/>
  <c r="AI46" i="8"/>
  <c r="AI5" i="8" s="1"/>
  <c r="AI25" i="8" s="1"/>
  <c r="F151" i="7"/>
  <c r="AN193" i="7"/>
  <c r="AN35" i="8" s="1"/>
  <c r="AF193" i="7"/>
  <c r="AF35" i="8" s="1"/>
  <c r="AF46" i="8" s="1"/>
  <c r="AF5" i="8" s="1"/>
  <c r="AF25" i="8" s="1"/>
  <c r="E25" i="9" s="1"/>
  <c r="I25" i="9" s="1"/>
  <c r="X193" i="7"/>
  <c r="X35" i="8" s="1"/>
  <c r="R256" i="7"/>
  <c r="R37" i="8" s="1"/>
  <c r="S46" i="8"/>
  <c r="S5" i="8" s="1"/>
  <c r="R67" i="7"/>
  <c r="R29" i="8" s="1"/>
  <c r="E30" i="8"/>
  <c r="L88" i="7"/>
  <c r="E37" i="8"/>
  <c r="AU46" i="8"/>
  <c r="AU5" i="8" s="1"/>
  <c r="AE46" i="8"/>
  <c r="AE5" i="8" s="1"/>
  <c r="AE25" i="8" s="1"/>
  <c r="E24" i="9" s="1"/>
  <c r="I24" i="9" s="1"/>
  <c r="W46" i="8"/>
  <c r="W5" i="8" s="1"/>
  <c r="H46" i="7"/>
  <c r="G28" i="8" s="1"/>
  <c r="H28" i="8" s="1"/>
  <c r="H46" i="8" s="1"/>
  <c r="G5" i="8" s="1"/>
  <c r="H5" i="8" s="1"/>
  <c r="H25" i="8" s="1"/>
  <c r="L27" i="7"/>
  <c r="L52" i="7"/>
  <c r="AT172" i="7"/>
  <c r="AT34" i="8" s="1"/>
  <c r="AL172" i="7"/>
  <c r="AL34" i="8" s="1"/>
  <c r="AD172" i="7"/>
  <c r="AD34" i="8" s="1"/>
  <c r="V172" i="7"/>
  <c r="V34" i="8" s="1"/>
  <c r="E34" i="8"/>
  <c r="L172" i="7"/>
  <c r="L174" i="7"/>
  <c r="F193" i="7"/>
  <c r="AR256" i="7"/>
  <c r="AR37" i="8" s="1"/>
  <c r="AJ256" i="7"/>
  <c r="AJ37" i="8" s="1"/>
  <c r="AB256" i="7"/>
  <c r="AB37" i="8" s="1"/>
  <c r="T256" i="7"/>
  <c r="T37" i="8" s="1"/>
  <c r="L235" i="7"/>
  <c r="J277" i="7"/>
  <c r="I38" i="8" s="1"/>
  <c r="J38" i="8" s="1"/>
  <c r="R258" i="7"/>
  <c r="R277" i="7" s="1"/>
  <c r="R38" i="8" s="1"/>
  <c r="L258" i="7"/>
  <c r="AT46" i="8"/>
  <c r="AT5" i="8" s="1"/>
  <c r="AT25" i="8" s="1"/>
  <c r="AL46" i="8"/>
  <c r="AL5" i="8" s="1"/>
  <c r="AL25" i="8" s="1"/>
  <c r="AD46" i="8"/>
  <c r="AD5" i="8" s="1"/>
  <c r="AD25" i="8" s="1"/>
  <c r="V46" i="8"/>
  <c r="V5" i="8" s="1"/>
  <c r="V25" i="8" s="1"/>
  <c r="F25" i="7"/>
  <c r="L6" i="7"/>
  <c r="E28" i="8"/>
  <c r="L90" i="7"/>
  <c r="F109" i="7"/>
  <c r="R111" i="7"/>
  <c r="J130" i="7"/>
  <c r="I32" i="8" s="1"/>
  <c r="J32" i="8" s="1"/>
  <c r="L111" i="7"/>
  <c r="E32" i="8"/>
  <c r="R361" i="7"/>
  <c r="R42" i="8" s="1"/>
  <c r="L50" i="7"/>
  <c r="L157" i="7"/>
  <c r="AP214" i="7"/>
  <c r="AP36" i="8" s="1"/>
  <c r="AP46" i="8" s="1"/>
  <c r="AP5" i="8" s="1"/>
  <c r="AP25" i="8" s="1"/>
  <c r="AH214" i="7"/>
  <c r="AH36" i="8" s="1"/>
  <c r="AH46" i="8" s="1"/>
  <c r="AH5" i="8" s="1"/>
  <c r="AH25" i="8" s="1"/>
  <c r="Z214" i="7"/>
  <c r="Z36" i="8" s="1"/>
  <c r="Z46" i="8" s="1"/>
  <c r="Z5" i="8" s="1"/>
  <c r="Z25" i="8" s="1"/>
  <c r="AR25" i="7"/>
  <c r="AR27" i="8" s="1"/>
  <c r="AJ25" i="7"/>
  <c r="AJ27" i="8" s="1"/>
  <c r="AB25" i="7"/>
  <c r="AB27" i="8" s="1"/>
  <c r="AB46" i="8" s="1"/>
  <c r="AB5" i="8" s="1"/>
  <c r="T25" i="7"/>
  <c r="T27" i="8" s="1"/>
  <c r="T46" i="8" s="1"/>
  <c r="T5" i="8" s="1"/>
  <c r="T25" i="8" s="1"/>
  <c r="E7" i="9" s="1"/>
  <c r="L48" i="7"/>
  <c r="H67" i="7"/>
  <c r="G29" i="8" s="1"/>
  <c r="H29" i="8" s="1"/>
  <c r="R193" i="7"/>
  <c r="R35" i="8" s="1"/>
  <c r="L197" i="7"/>
  <c r="AO256" i="7"/>
  <c r="AO37" i="8" s="1"/>
  <c r="AO46" i="8" s="1"/>
  <c r="AO5" i="8" s="1"/>
  <c r="AO25" i="8" s="1"/>
  <c r="Y256" i="7"/>
  <c r="Y37" i="8" s="1"/>
  <c r="L233" i="7"/>
  <c r="L8" i="7"/>
  <c r="L153" i="7"/>
  <c r="AH256" i="7"/>
  <c r="AH37" i="8" s="1"/>
  <c r="Z256" i="7"/>
  <c r="Z37" i="8" s="1"/>
  <c r="AO277" i="7"/>
  <c r="AO38" i="8" s="1"/>
  <c r="AG277" i="7"/>
  <c r="AG38" i="8" s="1"/>
  <c r="AG46" i="8" s="1"/>
  <c r="AG5" i="8" s="1"/>
  <c r="AG25" i="8" s="1"/>
  <c r="Y277" i="7"/>
  <c r="Y38" i="8" s="1"/>
  <c r="L282" i="7"/>
  <c r="AR361" i="7"/>
  <c r="AR42" i="8" s="1"/>
  <c r="AJ361" i="7"/>
  <c r="AJ42" i="8" s="1"/>
  <c r="AB361" i="7"/>
  <c r="AB42" i="8" s="1"/>
  <c r="T361" i="7"/>
  <c r="T42" i="8" s="1"/>
  <c r="F361" i="7"/>
  <c r="L230" i="7"/>
  <c r="R334" i="7"/>
  <c r="L334" i="7"/>
  <c r="L363" i="7"/>
  <c r="F382" i="7"/>
  <c r="L263" i="7"/>
  <c r="AR340" i="7"/>
  <c r="AR41" i="8" s="1"/>
  <c r="AJ340" i="7"/>
  <c r="AJ41" i="8" s="1"/>
  <c r="AB340" i="7"/>
  <c r="AB41" i="8" s="1"/>
  <c r="T340" i="7"/>
  <c r="T41" i="8" s="1"/>
  <c r="L328" i="7"/>
  <c r="AG403" i="7"/>
  <c r="AG44" i="8" s="1"/>
  <c r="Y403" i="7"/>
  <c r="Y44" i="8" s="1"/>
  <c r="AN424" i="7"/>
  <c r="AN45" i="8" s="1"/>
  <c r="R6" i="7"/>
  <c r="R25" i="7" s="1"/>
  <c r="R27" i="8" s="1"/>
  <c r="L69" i="7"/>
  <c r="R90" i="7"/>
  <c r="R109" i="7" s="1"/>
  <c r="R31" i="8" s="1"/>
  <c r="J256" i="7"/>
  <c r="I37" i="8" s="1"/>
  <c r="J37" i="8" s="1"/>
  <c r="E38" i="8"/>
  <c r="E40" i="8"/>
  <c r="F340" i="7"/>
  <c r="AN361" i="7"/>
  <c r="AN42" i="8" s="1"/>
  <c r="AF361" i="7"/>
  <c r="AF42" i="8" s="1"/>
  <c r="X361" i="7"/>
  <c r="X42" i="8" s="1"/>
  <c r="X46" i="8" s="1"/>
  <c r="X5" i="8" s="1"/>
  <c r="X25" i="8" s="1"/>
  <c r="R27" i="7"/>
  <c r="R46" i="7" s="1"/>
  <c r="R28" i="8" s="1"/>
  <c r="L261" i="7"/>
  <c r="AP340" i="7"/>
  <c r="AP41" i="8" s="1"/>
  <c r="AH340" i="7"/>
  <c r="AH41" i="8" s="1"/>
  <c r="Z340" i="7"/>
  <c r="Z41" i="8" s="1"/>
  <c r="J403" i="7"/>
  <c r="I44" i="8" s="1"/>
  <c r="J44" i="8" s="1"/>
  <c r="L221" i="7"/>
  <c r="H298" i="7"/>
  <c r="G39" i="8" s="1"/>
  <c r="H39" i="8" s="1"/>
  <c r="L284" i="7"/>
  <c r="E7" i="8"/>
  <c r="L466" i="7"/>
  <c r="AS298" i="7"/>
  <c r="AS39" i="8" s="1"/>
  <c r="AK298" i="7"/>
  <c r="AK39" i="8" s="1"/>
  <c r="AC298" i="7"/>
  <c r="AC39" i="8" s="1"/>
  <c r="U298" i="7"/>
  <c r="U39" i="8" s="1"/>
  <c r="K39" i="8"/>
  <c r="F39" i="8"/>
  <c r="L39" i="8" s="1"/>
  <c r="R340" i="7"/>
  <c r="R41" i="8" s="1"/>
  <c r="E44" i="8"/>
  <c r="J340" i="7"/>
  <c r="I41" i="8" s="1"/>
  <c r="J41" i="8" s="1"/>
  <c r="L345" i="7"/>
  <c r="L387" i="7"/>
  <c r="AM387" i="7" s="1"/>
  <c r="L265" i="7"/>
  <c r="R279" i="7"/>
  <c r="R298" i="7" s="1"/>
  <c r="R39" i="8" s="1"/>
  <c r="L406" i="7"/>
  <c r="AN406" i="7" s="1"/>
  <c r="F424" i="7"/>
  <c r="L445" i="7"/>
  <c r="E48" i="8"/>
  <c r="L447" i="7"/>
  <c r="AE447" i="7" s="1"/>
  <c r="AE466" i="7" s="1"/>
  <c r="AE7" i="8" s="1"/>
  <c r="R351" i="7"/>
  <c r="J319" i="7"/>
  <c r="I40" i="8" s="1"/>
  <c r="J40" i="8" s="1"/>
  <c r="L384" i="7"/>
  <c r="AM384" i="7" s="1"/>
  <c r="AM403" i="7" s="1"/>
  <c r="AM44" i="8" s="1"/>
  <c r="AM46" i="8" s="1"/>
  <c r="AM5" i="8" s="1"/>
  <c r="AM25" i="8" s="1"/>
  <c r="E32" i="9" s="1"/>
  <c r="I32" i="9" s="1"/>
  <c r="L468" i="7"/>
  <c r="AF468" i="7" s="1"/>
  <c r="AF487" i="7" s="1"/>
  <c r="AF8" i="8" s="1"/>
  <c r="F487" i="7"/>
  <c r="AB25" i="8"/>
  <c r="AA25" i="8"/>
  <c r="AV25" i="8"/>
  <c r="W25" i="8"/>
  <c r="S25" i="8"/>
  <c r="R221" i="7"/>
  <c r="M53" i="6"/>
  <c r="M7" i="6"/>
  <c r="M10" i="4"/>
  <c r="M8" i="4"/>
  <c r="K5" i="4"/>
  <c r="I7" i="9" l="1"/>
  <c r="E9" i="9"/>
  <c r="L349" i="5"/>
  <c r="F69" i="6"/>
  <c r="L45" i="6"/>
  <c r="L109" i="6"/>
  <c r="G109" i="6"/>
  <c r="M109" i="6" s="1"/>
  <c r="F38" i="8"/>
  <c r="L38" i="8" s="1"/>
  <c r="K38" i="8"/>
  <c r="E33" i="8"/>
  <c r="L151" i="7"/>
  <c r="L623" i="5"/>
  <c r="F111" i="6"/>
  <c r="G38" i="6"/>
  <c r="M38" i="6" s="1"/>
  <c r="L38" i="6"/>
  <c r="L152" i="5"/>
  <c r="F29" i="6"/>
  <c r="L113" i="6"/>
  <c r="G113" i="6"/>
  <c r="M113" i="6" s="1"/>
  <c r="L223" i="5"/>
  <c r="F44" i="6"/>
  <c r="L31" i="6"/>
  <c r="G31" i="6"/>
  <c r="M31" i="6" s="1"/>
  <c r="L473" i="5"/>
  <c r="E27" i="8"/>
  <c r="L25" i="7"/>
  <c r="L460" i="5"/>
  <c r="F86" i="6"/>
  <c r="G110" i="6"/>
  <c r="M110" i="6" s="1"/>
  <c r="L110" i="6"/>
  <c r="L17" i="5"/>
  <c r="F5" i="6"/>
  <c r="F79" i="6"/>
  <c r="L408" i="5"/>
  <c r="G41" i="6"/>
  <c r="M41" i="6" s="1"/>
  <c r="L41" i="6"/>
  <c r="L541" i="5"/>
  <c r="F99" i="6"/>
  <c r="G18" i="6"/>
  <c r="M18" i="6" s="1"/>
  <c r="L18" i="6"/>
  <c r="L582" i="5"/>
  <c r="F105" i="6"/>
  <c r="G56" i="6"/>
  <c r="M56" i="6" s="1"/>
  <c r="L56" i="6"/>
  <c r="L466" i="5"/>
  <c r="F87" i="6"/>
  <c r="L398" i="5"/>
  <c r="F77" i="6"/>
  <c r="L67" i="6"/>
  <c r="G67" i="6"/>
  <c r="M67" i="6" s="1"/>
  <c r="F134" i="6"/>
  <c r="L753" i="5"/>
  <c r="L304" i="5"/>
  <c r="F60" i="6"/>
  <c r="L33" i="5"/>
  <c r="F8" i="6"/>
  <c r="L785" i="5"/>
  <c r="F139" i="6"/>
  <c r="G119" i="6"/>
  <c r="M119" i="6" s="1"/>
  <c r="L119" i="6"/>
  <c r="L498" i="5"/>
  <c r="F92" i="6"/>
  <c r="L134" i="5"/>
  <c r="F26" i="6"/>
  <c r="G6" i="6"/>
  <c r="M6" i="6" s="1"/>
  <c r="L6" i="6"/>
  <c r="L283" i="5"/>
  <c r="G48" i="6"/>
  <c r="M48" i="6" s="1"/>
  <c r="L48" i="6"/>
  <c r="L84" i="6"/>
  <c r="G84" i="6"/>
  <c r="M84" i="6" s="1"/>
  <c r="L35" i="6"/>
  <c r="G35" i="6"/>
  <c r="M35" i="6" s="1"/>
  <c r="L298" i="7"/>
  <c r="AJ46" i="8"/>
  <c r="AJ5" i="8" s="1"/>
  <c r="AJ25" i="8" s="1"/>
  <c r="R130" i="7"/>
  <c r="R32" i="8" s="1"/>
  <c r="G114" i="6"/>
  <c r="M114" i="6" s="1"/>
  <c r="L114" i="6"/>
  <c r="F24" i="6"/>
  <c r="L124" i="5"/>
  <c r="H34" i="6"/>
  <c r="L175" i="5"/>
  <c r="L672" i="5"/>
  <c r="F120" i="6"/>
  <c r="L85" i="6"/>
  <c r="L67" i="5"/>
  <c r="F14" i="6"/>
  <c r="L137" i="6"/>
  <c r="G137" i="6"/>
  <c r="M137" i="6" s="1"/>
  <c r="F104" i="6"/>
  <c r="L574" i="5"/>
  <c r="G83" i="6"/>
  <c r="M83" i="6" s="1"/>
  <c r="L83" i="6"/>
  <c r="L64" i="6"/>
  <c r="G64" i="6"/>
  <c r="M64" i="6" s="1"/>
  <c r="G138" i="6"/>
  <c r="M138" i="6" s="1"/>
  <c r="L138" i="6"/>
  <c r="L662" i="5"/>
  <c r="F118" i="6"/>
  <c r="F70" i="6"/>
  <c r="L354" i="5"/>
  <c r="L97" i="5"/>
  <c r="L29" i="3"/>
  <c r="F6" i="4"/>
  <c r="G117" i="6"/>
  <c r="M117" i="6" s="1"/>
  <c r="L117" i="6"/>
  <c r="G97" i="6"/>
  <c r="M97" i="6" s="1"/>
  <c r="L97" i="6"/>
  <c r="L10" i="4"/>
  <c r="L21" i="6"/>
  <c r="G21" i="6"/>
  <c r="M21" i="6" s="1"/>
  <c r="L43" i="6"/>
  <c r="G43" i="6"/>
  <c r="M43" i="6" s="1"/>
  <c r="L180" i="5"/>
  <c r="F126" i="6"/>
  <c r="L709" i="5"/>
  <c r="L677" i="5"/>
  <c r="F121" i="6"/>
  <c r="L387" i="5"/>
  <c r="F75" i="6"/>
  <c r="G116" i="6"/>
  <c r="M116" i="6" s="1"/>
  <c r="L116" i="6"/>
  <c r="F63" i="6"/>
  <c r="L317" i="5"/>
  <c r="K30" i="8"/>
  <c r="F30" i="8"/>
  <c r="L30" i="8" s="1"/>
  <c r="K36" i="8"/>
  <c r="F36" i="8"/>
  <c r="L36" i="8" s="1"/>
  <c r="L702" i="5"/>
  <c r="F125" i="6"/>
  <c r="L128" i="5"/>
  <c r="F25" i="6"/>
  <c r="G57" i="6"/>
  <c r="M57" i="6" s="1"/>
  <c r="L57" i="6"/>
  <c r="L331" i="5"/>
  <c r="F65" i="6"/>
  <c r="L724" i="5"/>
  <c r="F129" i="6"/>
  <c r="L116" i="5"/>
  <c r="F22" i="6"/>
  <c r="G55" i="6"/>
  <c r="M55" i="6" s="1"/>
  <c r="L55" i="6"/>
  <c r="F133" i="6"/>
  <c r="L748" i="5"/>
  <c r="F68" i="6"/>
  <c r="L345" i="5"/>
  <c r="L47" i="6"/>
  <c r="G47" i="6"/>
  <c r="M47" i="6" s="1"/>
  <c r="G28" i="6"/>
  <c r="M28" i="6" s="1"/>
  <c r="L28" i="6"/>
  <c r="L244" i="5"/>
  <c r="F48" i="8"/>
  <c r="K48" i="8"/>
  <c r="AR46" i="8"/>
  <c r="AR5" i="8" s="1"/>
  <c r="AR25" i="8" s="1"/>
  <c r="E31" i="8"/>
  <c r="L109" i="7"/>
  <c r="K29" i="8"/>
  <c r="F29" i="8"/>
  <c r="L29" i="8" s="1"/>
  <c r="L82" i="6"/>
  <c r="G82" i="6"/>
  <c r="M82" i="6" s="1"/>
  <c r="G132" i="6"/>
  <c r="M132" i="6" s="1"/>
  <c r="L132" i="6"/>
  <c r="L481" i="5"/>
  <c r="F89" i="6"/>
  <c r="F30" i="6"/>
  <c r="L157" i="5"/>
  <c r="F107" i="6"/>
  <c r="L596" i="5"/>
  <c r="L101" i="6"/>
  <c r="G101" i="6"/>
  <c r="M101" i="6" s="1"/>
  <c r="G19" i="6"/>
  <c r="M19" i="6" s="1"/>
  <c r="L19" i="6"/>
  <c r="L335" i="5"/>
  <c r="F66" i="6"/>
  <c r="F20" i="6"/>
  <c r="L104" i="5"/>
  <c r="L770" i="5"/>
  <c r="L733" i="5"/>
  <c r="F130" i="6"/>
  <c r="L440" i="5"/>
  <c r="J135" i="6"/>
  <c r="L758" i="5"/>
  <c r="G90" i="6"/>
  <c r="M90" i="6" s="1"/>
  <c r="L90" i="6"/>
  <c r="G16" i="6"/>
  <c r="M16" i="6" s="1"/>
  <c r="L16" i="6"/>
  <c r="L110" i="5"/>
  <c r="L53" i="6"/>
  <c r="L487" i="7"/>
  <c r="E8" i="8"/>
  <c r="E41" i="8"/>
  <c r="L340" i="7"/>
  <c r="R46" i="8"/>
  <c r="R5" i="8" s="1"/>
  <c r="R25" i="8" s="1"/>
  <c r="L361" i="7"/>
  <c r="E42" i="8"/>
  <c r="L67" i="7"/>
  <c r="F112" i="6"/>
  <c r="L629" i="5"/>
  <c r="L559" i="5"/>
  <c r="F102" i="6"/>
  <c r="L403" i="5"/>
  <c r="F78" i="6"/>
  <c r="L123" i="6"/>
  <c r="G123" i="6"/>
  <c r="F103" i="6"/>
  <c r="L568" i="5"/>
  <c r="L375" i="5"/>
  <c r="F73" i="6"/>
  <c r="L300" i="5"/>
  <c r="F59" i="6"/>
  <c r="L42" i="6"/>
  <c r="G42" i="6"/>
  <c r="M42" i="6" s="1"/>
  <c r="L36" i="6"/>
  <c r="G36" i="6"/>
  <c r="M36" i="6" s="1"/>
  <c r="L32" i="6"/>
  <c r="G32" i="6"/>
  <c r="M32" i="6" s="1"/>
  <c r="J46" i="8"/>
  <c r="I5" i="8" s="1"/>
  <c r="J5" i="8" s="1"/>
  <c r="J25" i="8" s="1"/>
  <c r="E12" i="9" s="1"/>
  <c r="I12" i="9" s="1"/>
  <c r="L514" i="5"/>
  <c r="L487" i="5"/>
  <c r="L62" i="5"/>
  <c r="F13" i="6"/>
  <c r="L604" i="5"/>
  <c r="F108" i="6"/>
  <c r="F81" i="6"/>
  <c r="L425" i="5"/>
  <c r="L78" i="5"/>
  <c r="G15" i="6"/>
  <c r="M15" i="6" s="1"/>
  <c r="L15" i="6"/>
  <c r="G91" i="6"/>
  <c r="M91" i="6" s="1"/>
  <c r="L91" i="6"/>
  <c r="L10" i="6"/>
  <c r="G10" i="6"/>
  <c r="M10" i="6" s="1"/>
  <c r="F7" i="8"/>
  <c r="L7" i="8" s="1"/>
  <c r="K7" i="8"/>
  <c r="L139" i="5"/>
  <c r="F27" i="6"/>
  <c r="L588" i="5"/>
  <c r="F106" i="6"/>
  <c r="L277" i="7"/>
  <c r="L424" i="7"/>
  <c r="E45" i="8"/>
  <c r="K44" i="8"/>
  <c r="F44" i="8"/>
  <c r="L44" i="8" s="1"/>
  <c r="K40" i="8"/>
  <c r="F40" i="8"/>
  <c r="L40" i="8" s="1"/>
  <c r="F28" i="8"/>
  <c r="L28" i="8" s="1"/>
  <c r="K28" i="8"/>
  <c r="E35" i="8"/>
  <c r="L193" i="7"/>
  <c r="K37" i="8"/>
  <c r="F37" i="8"/>
  <c r="L37" i="8" s="1"/>
  <c r="M123" i="6"/>
  <c r="L688" i="5"/>
  <c r="L520" i="5"/>
  <c r="F96" i="6"/>
  <c r="H76" i="6"/>
  <c r="L393" i="5"/>
  <c r="F71" i="6"/>
  <c r="L362" i="5"/>
  <c r="G141" i="6"/>
  <c r="M141" i="6" s="1"/>
  <c r="L141" i="6"/>
  <c r="L52" i="6"/>
  <c r="G52" i="6"/>
  <c r="M52" i="6" s="1"/>
  <c r="L51" i="6"/>
  <c r="G51" i="6"/>
  <c r="M51" i="6" s="1"/>
  <c r="G72" i="6"/>
  <c r="M72" i="6" s="1"/>
  <c r="L72" i="6"/>
  <c r="L127" i="6"/>
  <c r="G127" i="6"/>
  <c r="M127" i="6" s="1"/>
  <c r="F98" i="6"/>
  <c r="L534" i="5"/>
  <c r="L95" i="6"/>
  <c r="G95" i="6"/>
  <c r="M95" i="6" s="1"/>
  <c r="G54" i="6"/>
  <c r="M54" i="6" s="1"/>
  <c r="L54" i="6"/>
  <c r="L49" i="6"/>
  <c r="G49" i="6"/>
  <c r="M49" i="6" s="1"/>
  <c r="L56" i="5"/>
  <c r="F12" i="6"/>
  <c r="F5" i="4"/>
  <c r="L16" i="3"/>
  <c r="G80" i="6"/>
  <c r="M80" i="6" s="1"/>
  <c r="L80" i="6"/>
  <c r="L267" i="5"/>
  <c r="L403" i="7"/>
  <c r="L319" i="7"/>
  <c r="E43" i="8"/>
  <c r="L382" i="7"/>
  <c r="L130" i="7"/>
  <c r="L46" i="7"/>
  <c r="L256" i="7"/>
  <c r="F140" i="6"/>
  <c r="L791" i="5"/>
  <c r="L131" i="6"/>
  <c r="L190" i="5"/>
  <c r="F37" i="6"/>
  <c r="F93" i="6"/>
  <c r="L504" i="5"/>
  <c r="G39" i="6"/>
  <c r="M39" i="6" s="1"/>
  <c r="L39" i="6"/>
  <c r="L46" i="5"/>
  <c r="F11" i="6"/>
  <c r="G94" i="6"/>
  <c r="M94" i="6" s="1"/>
  <c r="L94" i="6"/>
  <c r="L61" i="3"/>
  <c r="F9" i="4"/>
  <c r="L652" i="5"/>
  <c r="G17" i="6"/>
  <c r="M17" i="6" s="1"/>
  <c r="L17" i="6"/>
  <c r="L255" i="5"/>
  <c r="F50" i="6"/>
  <c r="L228" i="5"/>
  <c r="G58" i="6"/>
  <c r="M58" i="6" s="1"/>
  <c r="L58" i="6"/>
  <c r="L249" i="5"/>
  <c r="L308" i="5"/>
  <c r="F61" i="6"/>
  <c r="G115" i="6"/>
  <c r="M115" i="6" s="1"/>
  <c r="L115" i="6"/>
  <c r="G122" i="6"/>
  <c r="M122" i="6" s="1"/>
  <c r="L122" i="6"/>
  <c r="G7" i="4"/>
  <c r="M7" i="4" s="1"/>
  <c r="L7" i="4"/>
  <c r="G88" i="6"/>
  <c r="M88" i="6" s="1"/>
  <c r="L88" i="6"/>
  <c r="F32" i="8"/>
  <c r="L32" i="8" s="1"/>
  <c r="K32" i="8"/>
  <c r="G136" i="6"/>
  <c r="L136" i="6"/>
  <c r="M136" i="6"/>
  <c r="F34" i="8"/>
  <c r="L34" i="8" s="1"/>
  <c r="K34" i="8"/>
  <c r="L764" i="5"/>
  <c r="L380" i="5"/>
  <c r="F74" i="6"/>
  <c r="K41" i="8" l="1"/>
  <c r="F41" i="8"/>
  <c r="L41" i="8" s="1"/>
  <c r="G93" i="6"/>
  <c r="M93" i="6" s="1"/>
  <c r="L93" i="6"/>
  <c r="G27" i="6"/>
  <c r="M27" i="6" s="1"/>
  <c r="L27" i="6"/>
  <c r="L13" i="6"/>
  <c r="G13" i="6"/>
  <c r="M13" i="6" s="1"/>
  <c r="G20" i="6"/>
  <c r="M20" i="6" s="1"/>
  <c r="L20" i="6"/>
  <c r="G11" i="6"/>
  <c r="M11" i="6" s="1"/>
  <c r="L11" i="6"/>
  <c r="F43" i="8"/>
  <c r="L43" i="8" s="1"/>
  <c r="K43" i="8"/>
  <c r="I76" i="6"/>
  <c r="M76" i="6" s="1"/>
  <c r="L76" i="6"/>
  <c r="F45" i="8"/>
  <c r="L45" i="8" s="1"/>
  <c r="K45" i="8"/>
  <c r="F35" i="8"/>
  <c r="L35" i="8" s="1"/>
  <c r="K35" i="8"/>
  <c r="G59" i="6"/>
  <c r="M59" i="6" s="1"/>
  <c r="L59" i="6"/>
  <c r="L78" i="6"/>
  <c r="G78" i="6"/>
  <c r="M78" i="6" s="1"/>
  <c r="G130" i="6"/>
  <c r="M130" i="6" s="1"/>
  <c r="L130" i="6"/>
  <c r="G89" i="6"/>
  <c r="M89" i="6" s="1"/>
  <c r="L89" i="6"/>
  <c r="G22" i="6"/>
  <c r="M22" i="6" s="1"/>
  <c r="L22" i="6"/>
  <c r="G25" i="6"/>
  <c r="M25" i="6" s="1"/>
  <c r="L25" i="6"/>
  <c r="L70" i="6"/>
  <c r="G70" i="6"/>
  <c r="M70" i="6" s="1"/>
  <c r="G120" i="6"/>
  <c r="M120" i="6" s="1"/>
  <c r="L120" i="6"/>
  <c r="G79" i="6"/>
  <c r="M79" i="6" s="1"/>
  <c r="L79" i="6"/>
  <c r="I34" i="6"/>
  <c r="M34" i="6" s="1"/>
  <c r="L34" i="6"/>
  <c r="K8" i="8"/>
  <c r="F8" i="8"/>
  <c r="L8" i="8" s="1"/>
  <c r="G12" i="6"/>
  <c r="M12" i="6" s="1"/>
  <c r="L12" i="6"/>
  <c r="K42" i="8"/>
  <c r="F42" i="8"/>
  <c r="L42" i="8" s="1"/>
  <c r="L61" i="6"/>
  <c r="G61" i="6"/>
  <c r="M61" i="6" s="1"/>
  <c r="G98" i="6"/>
  <c r="M98" i="6" s="1"/>
  <c r="L98" i="6"/>
  <c r="L96" i="6"/>
  <c r="G96" i="6"/>
  <c r="M96" i="6" s="1"/>
  <c r="G81" i="6"/>
  <c r="M81" i="6" s="1"/>
  <c r="L81" i="6"/>
  <c r="F31" i="8"/>
  <c r="L31" i="8" s="1"/>
  <c r="K31" i="8"/>
  <c r="L63" i="6"/>
  <c r="G63" i="6"/>
  <c r="M63" i="6" s="1"/>
  <c r="G126" i="6"/>
  <c r="M126" i="6" s="1"/>
  <c r="L126" i="6"/>
  <c r="L118" i="6"/>
  <c r="G118" i="6"/>
  <c r="M118" i="6" s="1"/>
  <c r="G134" i="6"/>
  <c r="M134" i="6" s="1"/>
  <c r="L134" i="6"/>
  <c r="F33" i="8"/>
  <c r="L33" i="8" s="1"/>
  <c r="K33" i="8"/>
  <c r="L69" i="6"/>
  <c r="G69" i="6"/>
  <c r="M69" i="6" s="1"/>
  <c r="G9" i="4"/>
  <c r="M9" i="4" s="1"/>
  <c r="L9" i="4"/>
  <c r="I9" i="9"/>
  <c r="E10" i="9"/>
  <c r="I10" i="9" s="1"/>
  <c r="E16" i="9"/>
  <c r="I16" i="9" s="1"/>
  <c r="E15" i="9"/>
  <c r="G140" i="6"/>
  <c r="M140" i="6" s="1"/>
  <c r="L140" i="6"/>
  <c r="G106" i="6"/>
  <c r="M106" i="6" s="1"/>
  <c r="L106" i="6"/>
  <c r="L108" i="6"/>
  <c r="G108" i="6"/>
  <c r="M108" i="6" s="1"/>
  <c r="G73" i="6"/>
  <c r="M73" i="6" s="1"/>
  <c r="L73" i="6"/>
  <c r="L102" i="6"/>
  <c r="G102" i="6"/>
  <c r="M102" i="6" s="1"/>
  <c r="G129" i="6"/>
  <c r="M129" i="6" s="1"/>
  <c r="L129" i="6"/>
  <c r="G125" i="6"/>
  <c r="M125" i="6" s="1"/>
  <c r="L125" i="6"/>
  <c r="L104" i="6"/>
  <c r="G104" i="6"/>
  <c r="M104" i="6" s="1"/>
  <c r="G139" i="6"/>
  <c r="M139" i="6" s="1"/>
  <c r="L139" i="6"/>
  <c r="G105" i="6"/>
  <c r="M105" i="6" s="1"/>
  <c r="L105" i="6"/>
  <c r="G99" i="6"/>
  <c r="M99" i="6" s="1"/>
  <c r="L99" i="6"/>
  <c r="G5" i="6"/>
  <c r="M5" i="6" s="1"/>
  <c r="L5" i="6"/>
  <c r="K27" i="8"/>
  <c r="F27" i="8"/>
  <c r="G29" i="6"/>
  <c r="M29" i="6" s="1"/>
  <c r="L29" i="6"/>
  <c r="L68" i="6"/>
  <c r="G68" i="6"/>
  <c r="M68" i="6" s="1"/>
  <c r="G107" i="6"/>
  <c r="M107" i="6" s="1"/>
  <c r="L107" i="6"/>
  <c r="L48" i="8"/>
  <c r="F67" i="8"/>
  <c r="G65" i="6"/>
  <c r="M65" i="6" s="1"/>
  <c r="L65" i="6"/>
  <c r="L75" i="6"/>
  <c r="G75" i="6"/>
  <c r="M75" i="6" s="1"/>
  <c r="G6" i="4"/>
  <c r="M6" i="4" s="1"/>
  <c r="L6" i="4"/>
  <c r="G26" i="6"/>
  <c r="M26" i="6" s="1"/>
  <c r="L26" i="6"/>
  <c r="G8" i="6"/>
  <c r="M8" i="6" s="1"/>
  <c r="L8" i="6"/>
  <c r="G77" i="6"/>
  <c r="M77" i="6" s="1"/>
  <c r="L77" i="6"/>
  <c r="G37" i="6"/>
  <c r="M37" i="6" s="1"/>
  <c r="L37" i="6"/>
  <c r="L71" i="6"/>
  <c r="G71" i="6"/>
  <c r="M71" i="6" s="1"/>
  <c r="L103" i="6"/>
  <c r="G103" i="6"/>
  <c r="M103" i="6" s="1"/>
  <c r="G112" i="6"/>
  <c r="M112" i="6" s="1"/>
  <c r="L112" i="6"/>
  <c r="K135" i="6"/>
  <c r="M135" i="6" s="1"/>
  <c r="L135" i="6"/>
  <c r="G66" i="6"/>
  <c r="M66" i="6" s="1"/>
  <c r="L66" i="6"/>
  <c r="G133" i="6"/>
  <c r="M133" i="6" s="1"/>
  <c r="L133" i="6"/>
  <c r="G14" i="6"/>
  <c r="M14" i="6" s="1"/>
  <c r="L14" i="6"/>
  <c r="G24" i="6"/>
  <c r="M24" i="6" s="1"/>
  <c r="L24" i="6"/>
  <c r="L74" i="6"/>
  <c r="G74" i="6"/>
  <c r="M74" i="6" s="1"/>
  <c r="L50" i="6"/>
  <c r="G50" i="6"/>
  <c r="M50" i="6" s="1"/>
  <c r="G5" i="4"/>
  <c r="M5" i="4" s="1"/>
  <c r="L5" i="4"/>
  <c r="G30" i="6"/>
  <c r="M30" i="6" s="1"/>
  <c r="L30" i="6"/>
  <c r="G121" i="6"/>
  <c r="M121" i="6" s="1"/>
  <c r="L121" i="6"/>
  <c r="G92" i="6"/>
  <c r="M92" i="6" s="1"/>
  <c r="L92" i="6"/>
  <c r="L60" i="6"/>
  <c r="G60" i="6"/>
  <c r="M60" i="6" s="1"/>
  <c r="G87" i="6"/>
  <c r="M87" i="6" s="1"/>
  <c r="L87" i="6"/>
  <c r="G86" i="6"/>
  <c r="M86" i="6" s="1"/>
  <c r="L86" i="6"/>
  <c r="G44" i="6"/>
  <c r="M44" i="6" s="1"/>
  <c r="L44" i="6"/>
  <c r="G111" i="6"/>
  <c r="M111" i="6" s="1"/>
  <c r="L111" i="6"/>
  <c r="L67" i="8" l="1"/>
  <c r="E6" i="8"/>
  <c r="F46" i="8"/>
  <c r="L27" i="8"/>
  <c r="E11" i="9"/>
  <c r="I15" i="9"/>
  <c r="E17" i="9"/>
  <c r="I17" i="9" s="1"/>
  <c r="L46" i="8" l="1"/>
  <c r="E5" i="8"/>
  <c r="K6" i="8"/>
  <c r="F6" i="8"/>
  <c r="L6" i="8" s="1"/>
  <c r="I11" i="9"/>
  <c r="E26" i="9"/>
  <c r="I26" i="9" s="1"/>
  <c r="E14" i="9"/>
  <c r="I14" i="9" s="1"/>
  <c r="E13" i="9"/>
  <c r="E27" i="9"/>
  <c r="I27" i="9" s="1"/>
  <c r="F5" i="8" l="1"/>
  <c r="K5" i="8"/>
  <c r="I13" i="9"/>
  <c r="F25" i="8" l="1"/>
  <c r="L5" i="8"/>
  <c r="E5" i="9" l="1"/>
  <c r="L25" i="8"/>
  <c r="I5" i="9" l="1"/>
  <c r="E6" i="9"/>
  <c r="I6" i="9" s="1"/>
  <c r="E8" i="9"/>
  <c r="I8" i="9" l="1"/>
  <c r="E18" i="9"/>
  <c r="E21" i="9"/>
  <c r="I21" i="9" s="1"/>
  <c r="E20" i="9"/>
  <c r="I20" i="9" s="1"/>
  <c r="E23" i="9"/>
  <c r="I23" i="9" s="1"/>
  <c r="E22" i="9"/>
  <c r="I22" i="9" s="1"/>
  <c r="E19" i="9"/>
  <c r="I19" i="9" s="1"/>
  <c r="I18" i="9" l="1"/>
  <c r="E28" i="9"/>
  <c r="I28" i="9" l="1"/>
  <c r="E30" i="9"/>
  <c r="I30" i="9" s="1"/>
  <c r="I31" i="9" s="1"/>
  <c r="E29" i="9"/>
  <c r="I29" i="9" s="1"/>
  <c r="I34" i="9" s="1"/>
  <c r="I35" i="9" s="1"/>
  <c r="I36" i="9" s="1"/>
  <c r="I37" i="9" l="1"/>
  <c r="E36" i="9"/>
  <c r="E35" i="9" l="1"/>
  <c r="E34" i="9" s="1"/>
  <c r="E31" i="9" s="1"/>
  <c r="E37" i="9"/>
</calcChain>
</file>

<file path=xl/sharedStrings.xml><?xml version="1.0" encoding="utf-8"?>
<sst xmlns="http://schemas.openxmlformats.org/spreadsheetml/2006/main" count="4965" uniqueCount="1241">
  <si>
    <t>01. 건축공사</t>
  </si>
  <si>
    <t>02. 인테리어공사</t>
  </si>
  <si>
    <t>단 가 대 비 표</t>
  </si>
  <si>
    <t>공사명 : (대학혁신지원사업) 스미스관 교육 환경개선 공사</t>
  </si>
  <si>
    <t>품     명</t>
  </si>
  <si>
    <t>규     격</t>
  </si>
  <si>
    <t>단위</t>
  </si>
  <si>
    <t>물가자료</t>
  </si>
  <si>
    <t>물가정보</t>
  </si>
  <si>
    <t>가격정보</t>
  </si>
  <si>
    <t>거래가격</t>
  </si>
  <si>
    <t>유통물가</t>
  </si>
  <si>
    <t>조사단가</t>
  </si>
  <si>
    <t>상반기</t>
  </si>
  <si>
    <t>적용단가</t>
  </si>
  <si>
    <t>비 고</t>
  </si>
  <si>
    <t>단   가</t>
  </si>
  <si>
    <t>Page</t>
  </si>
  <si>
    <t>구분</t>
  </si>
  <si>
    <t>ㄱ형강</t>
  </si>
  <si>
    <t>ㄱ형강, 등변, 100×100×7mm</t>
  </si>
  <si>
    <t>kg</t>
  </si>
  <si>
    <t>ㄱ형강, 등변, 40×40×5mm</t>
  </si>
  <si>
    <t>각재</t>
  </si>
  <si>
    <t>각재, 미송</t>
  </si>
  <si>
    <t>재</t>
  </si>
  <si>
    <t>각재, 외송</t>
  </si>
  <si>
    <t>㎥</t>
  </si>
  <si>
    <t>갈바륨강판</t>
  </si>
  <si>
    <t>1.60mm</t>
  </si>
  <si>
    <t>KG</t>
  </si>
  <si>
    <t>강화유리</t>
  </si>
  <si>
    <t>강화유리, 투명, 8mm</t>
  </si>
  <si>
    <t>㎡</t>
  </si>
  <si>
    <t>경량철골천장틀 철거</t>
  </si>
  <si>
    <t>달대만제외 일괄철거(M-BAR,캐링,마이너등)잔여석면불순물제거포함</t>
  </si>
  <si>
    <t>M2</t>
  </si>
  <si>
    <t>경량철골천장틀(내진용)</t>
  </si>
  <si>
    <t>AL몰딩 E형 15×30×15 이탈방지,(마감재부착노임포함)</t>
  </si>
  <si>
    <t>M</t>
  </si>
  <si>
    <t>무성적산</t>
  </si>
  <si>
    <t>M-BAR 용 ,(마감재부착노임포함)</t>
  </si>
  <si>
    <t>경유</t>
  </si>
  <si>
    <t>경유, 저유황</t>
  </si>
  <si>
    <t>L</t>
  </si>
  <si>
    <t>저유황</t>
  </si>
  <si>
    <t>계단식발판</t>
  </si>
  <si>
    <t>계단식발판, 볼록철판, 0.4×1829mm</t>
  </si>
  <si>
    <t>매</t>
  </si>
  <si>
    <t>고단열더블로이복층유리</t>
  </si>
  <si>
    <t>24mm(MCT(HS)+AR+투명(HS)) (5+14+5)</t>
  </si>
  <si>
    <t>공업용휘발유</t>
  </si>
  <si>
    <t>공업용휘발유, 무연</t>
  </si>
  <si>
    <t>기계구조용합금강강관</t>
  </si>
  <si>
    <t>기계구조용합금강강관, 아연도각관, 50×50×2.3mm</t>
  </si>
  <si>
    <t>m</t>
  </si>
  <si>
    <t>나사(Screw)</t>
  </si>
  <si>
    <t>DIA.1S</t>
  </si>
  <si>
    <t>EA</t>
  </si>
  <si>
    <t>내수합판</t>
  </si>
  <si>
    <t>내수합판, 1급, 12×1220×2440mm</t>
  </si>
  <si>
    <t>노출복합시트방수</t>
  </si>
  <si>
    <t>바닥,3.5mm</t>
  </si>
  <si>
    <t>벽체,3.5mm</t>
  </si>
  <si>
    <t>단열 스테인리스 시스템세이프도어</t>
  </si>
  <si>
    <t>1,050×2,300mm, 헤어라인</t>
  </si>
  <si>
    <t>유리별도</t>
  </si>
  <si>
    <t>도어부자재</t>
  </si>
  <si>
    <t>스텐손잡이(고급형)</t>
  </si>
  <si>
    <t>도어핸들</t>
  </si>
  <si>
    <t>도어핸들, 원통레버형(Lever Lock)</t>
  </si>
  <si>
    <t>조</t>
  </si>
  <si>
    <t>도어힌지</t>
  </si>
  <si>
    <t>도어힌지, 황동경첩, 3.0T×102×115mm</t>
  </si>
  <si>
    <t>개</t>
  </si>
  <si>
    <t>레미콘</t>
  </si>
  <si>
    <t>레미콘, 대구, 25-18-12</t>
  </si>
  <si>
    <t>레미콘(대구권)</t>
  </si>
  <si>
    <t>25-24-150</t>
  </si>
  <si>
    <t>M3</t>
  </si>
  <si>
    <t>관급</t>
  </si>
  <si>
    <t>루프드레인</t>
  </si>
  <si>
    <t>루프드레인, ISRD1610, 150mm</t>
  </si>
  <si>
    <t>메탈 러너</t>
  </si>
  <si>
    <t>102×40×0.8</t>
  </si>
  <si>
    <t>메탈 스터드(Metal Stud)</t>
  </si>
  <si>
    <t>100×45×0.8</t>
  </si>
  <si>
    <t>면장갑</t>
  </si>
  <si>
    <t>겉착용용</t>
  </si>
  <si>
    <t>켤레</t>
  </si>
  <si>
    <t>모래</t>
  </si>
  <si>
    <t>도착도</t>
  </si>
  <si>
    <t>경북</t>
  </si>
  <si>
    <t>물</t>
  </si>
  <si>
    <t>용수</t>
  </si>
  <si>
    <t>미라톤</t>
  </si>
  <si>
    <t>네오칼라  20mm</t>
  </si>
  <si>
    <t>밀봉테이프</t>
  </si>
  <si>
    <t>0.08*50*45</t>
  </si>
  <si>
    <t>박스</t>
  </si>
  <si>
    <t>발포우레탄</t>
  </si>
  <si>
    <t>방청페인트</t>
  </si>
  <si>
    <t>방청페인트, KSM6030-1종1류, 광명단페인트</t>
  </si>
  <si>
    <t>배관용스테인리스강관</t>
  </si>
  <si>
    <t>배관용스테인리스강관, Φ150×2.0mm</t>
  </si>
  <si>
    <t>복층유리</t>
  </si>
  <si>
    <t>복층유리, 로이, 컬러일면반강화, 24mm</t>
  </si>
  <si>
    <t>복층유리, 로이, 컬러일면반강화, 28mm</t>
  </si>
  <si>
    <t>불소수지도료</t>
  </si>
  <si>
    <t>세라플론 E</t>
  </si>
  <si>
    <t>불연천장재</t>
  </si>
  <si>
    <t>불연천장재, 마이텍스, 12×300×600mm, 나사, 타카</t>
  </si>
  <si>
    <t>불침투 방진복</t>
  </si>
  <si>
    <t>EM-3300</t>
  </si>
  <si>
    <t>벌</t>
  </si>
  <si>
    <t>불침투 장갑</t>
  </si>
  <si>
    <t>니트릴</t>
  </si>
  <si>
    <t>블레이드</t>
  </si>
  <si>
    <t>도로용, 14"×3.2mm</t>
  </si>
  <si>
    <t>비계안정장치</t>
  </si>
  <si>
    <t>비계안정장치, 가새, L=1518-2개</t>
  </si>
  <si>
    <t>비계안정장치, 바퀴</t>
  </si>
  <si>
    <t>비계안정장치, 비계기본틀, 기둥, 1.2×1.7m</t>
  </si>
  <si>
    <t>비계안정장치, 손잡이, 1229mm</t>
  </si>
  <si>
    <t>비계안정장치, 손잡이, 1829mm</t>
  </si>
  <si>
    <t>비계안정장치, 손잡이기둥</t>
  </si>
  <si>
    <t>비계안정장치, 수평띠장, 1829mm</t>
  </si>
  <si>
    <t>비계안정장치, 쟈키</t>
  </si>
  <si>
    <t>샌드위치패널</t>
  </si>
  <si>
    <t>준불연 EPS 패널, 벽체 징크판넬  50T</t>
  </si>
  <si>
    <t>석고보드</t>
  </si>
  <si>
    <t>석고보드, 평보드, 12.5×900×2400mm(㎡)</t>
  </si>
  <si>
    <t>석고보드, 평보드, 9.5×900×2400mm(㎡)</t>
  </si>
  <si>
    <t>석고보드, 평보드, 방수, 12.5×900×2400mm(㎡)</t>
  </si>
  <si>
    <t>석면 사전청소비</t>
  </si>
  <si>
    <t>세트앵커</t>
  </si>
  <si>
    <t>세트앵커, M12×L100</t>
  </si>
  <si>
    <t>수성페인트</t>
  </si>
  <si>
    <t>수성페인트, 숲으로KS1급, 내부용, 백색</t>
  </si>
  <si>
    <t>스테인리스강판</t>
  </si>
  <si>
    <t>스테인리스강판, STS304, 1.5mm</t>
  </si>
  <si>
    <t>스티커</t>
  </si>
  <si>
    <t>석면합유,폐슬레이트전용</t>
  </si>
  <si>
    <t>장</t>
  </si>
  <si>
    <t>시너</t>
  </si>
  <si>
    <t>시너, KSM6060-1종, 알키드, 페놀에나멜</t>
  </si>
  <si>
    <t>시너, KSM6060-2종, 조합페인트용</t>
  </si>
  <si>
    <t>시멘트</t>
  </si>
  <si>
    <t>40kg 포장품</t>
  </si>
  <si>
    <t>포</t>
  </si>
  <si>
    <t>별도계상</t>
  </si>
  <si>
    <t>실링재</t>
  </si>
  <si>
    <t>실링재, 실리콘, 비초산, 유리용, 창호주위</t>
  </si>
  <si>
    <t>아크릴수지페인트</t>
  </si>
  <si>
    <t>아크릴수지페인트, DAC-3108, 세라민A, 흑색</t>
  </si>
  <si>
    <t>대량구매시</t>
  </si>
  <si>
    <t>안전필름</t>
  </si>
  <si>
    <t>유리엣칭효과, 비산방지, 엠보싱</t>
  </si>
  <si>
    <t>연강용피복아크용접봉</t>
  </si>
  <si>
    <t>연강용피복아크용접봉, Φ3.2mm(KSE4301)</t>
  </si>
  <si>
    <t>용접철망</t>
  </si>
  <si>
    <t>용접철망, 와이어메시, #8-150×150</t>
  </si>
  <si>
    <t>유리면보드</t>
  </si>
  <si>
    <t>밀도24kg/㎥ 50mm</t>
  </si>
  <si>
    <t>은박지(양면)</t>
  </si>
  <si>
    <t>이형철근</t>
  </si>
  <si>
    <t>HD-10  SD400</t>
  </si>
  <si>
    <t>TON</t>
  </si>
  <si>
    <t>HD-16  SD400</t>
  </si>
  <si>
    <t>인테리어표면마감재</t>
  </si>
  <si>
    <t>0.42*1220mm FW (목무늬방염)</t>
  </si>
  <si>
    <t>일반구조용각형강관</t>
  </si>
  <si>
    <t>일반구조용각형강관, 각형강관, 50×50×2.3t</t>
  </si>
  <si>
    <t>25</t>
  </si>
  <si>
    <t>일반철물</t>
  </si>
  <si>
    <t>일반철물, 선홈통지지철물, STS</t>
  </si>
  <si>
    <t>자동경첩</t>
  </si>
  <si>
    <t>자동경첩, 순위조절기, K34, 양개도아</t>
  </si>
  <si>
    <t>조합페인트</t>
  </si>
  <si>
    <t>조합페인트, KSM6020-1종1급, 백색</t>
  </si>
  <si>
    <t>조합페인트, KSM6020-1종2급, 백색</t>
  </si>
  <si>
    <t>징크</t>
  </si>
  <si>
    <t>플랫징크(GI)후레싱, 0.45T W=200기준</t>
  </si>
  <si>
    <t>철강설</t>
  </si>
  <si>
    <t>철강설, 고철, 작업설부산물</t>
  </si>
  <si>
    <t>철선</t>
  </si>
  <si>
    <t>철선, 어닐링, Φ0.9mm</t>
  </si>
  <si>
    <t>철합금설</t>
  </si>
  <si>
    <t>철합금설, 스텐레스.작업설부산물</t>
  </si>
  <si>
    <t>초산비닐계접착제</t>
  </si>
  <si>
    <t>초산비닐계접착제, 비닐타일용</t>
  </si>
  <si>
    <t>칼라알루미늄천장재</t>
  </si>
  <si>
    <t>SWH50-10/LOUVER, 루버, 150×150×10×0.5T</t>
  </si>
  <si>
    <t>콘크리트벽돌</t>
  </si>
  <si>
    <t>콘크리트벽돌, 190×57×90mm, C종2급</t>
  </si>
  <si>
    <t>특급필터</t>
  </si>
  <si>
    <t>3M-2091</t>
  </si>
  <si>
    <t>퍼티</t>
  </si>
  <si>
    <t>퍼티, 319퍼티, 백색</t>
  </si>
  <si>
    <t>퍼티, 숲으로퍼티, 내부용</t>
  </si>
  <si>
    <t>퍼티, 아크릴릭필러E, 친환경 준외부용 퍼티</t>
  </si>
  <si>
    <t>퍼티, 친환경, 내부</t>
  </si>
  <si>
    <t>폐기용 백</t>
  </si>
  <si>
    <t>0.15㎜×2겹</t>
  </si>
  <si>
    <t>포장비닐</t>
  </si>
  <si>
    <t>롤</t>
  </si>
  <si>
    <t>폴리에틸렌필름</t>
  </si>
  <si>
    <t>두께, 0.15mm</t>
  </si>
  <si>
    <t>폴리에틸렌필름, 두께, 0.08mm</t>
  </si>
  <si>
    <t>플로어힌지(강화유리문)</t>
  </si>
  <si>
    <t>KS3호,105kg (K-8300)</t>
  </si>
  <si>
    <t>합성풀</t>
  </si>
  <si>
    <t>합성풀, 화학접착제, 석고본드</t>
  </si>
  <si>
    <t>Hilti Pin</t>
  </si>
  <si>
    <t>X-C 32 P8</t>
  </si>
  <si>
    <t>PVC바닥재</t>
  </si>
  <si>
    <t>PVC바닥재, 450×450×t3mm, 데코타일</t>
  </si>
  <si>
    <t>건설기계운전사</t>
  </si>
  <si>
    <t>일반공사 직종</t>
  </si>
  <si>
    <t>인</t>
  </si>
  <si>
    <t>건축목공</t>
  </si>
  <si>
    <t>내장공</t>
  </si>
  <si>
    <t>도장공</t>
  </si>
  <si>
    <t>미장공</t>
  </si>
  <si>
    <t>배관공</t>
  </si>
  <si>
    <t>보통인부</t>
  </si>
  <si>
    <t>비계공</t>
  </si>
  <si>
    <t>석공</t>
  </si>
  <si>
    <t>석면해체공</t>
  </si>
  <si>
    <t>용접공</t>
  </si>
  <si>
    <t>유리공</t>
  </si>
  <si>
    <t>일반기계운전사</t>
  </si>
  <si>
    <t>조적공</t>
  </si>
  <si>
    <t>착암공</t>
  </si>
  <si>
    <t>창호공</t>
  </si>
  <si>
    <t>철공</t>
  </si>
  <si>
    <t>철근공</t>
  </si>
  <si>
    <t>코킹공</t>
  </si>
  <si>
    <t>기타 직종</t>
  </si>
  <si>
    <t>콘크리트공</t>
  </si>
  <si>
    <t>특별인부</t>
  </si>
  <si>
    <t>형틀목공</t>
  </si>
  <si>
    <t>건설폐기물수집운반비(상차비)</t>
  </si>
  <si>
    <t>16톤암롤 트럭, 혼합건설폐재류</t>
  </si>
  <si>
    <t>24톤 덤프트럭, 건설폐재류</t>
  </si>
  <si>
    <t>건설폐기물수집운반비(운반비)</t>
  </si>
  <si>
    <t>16톤 암롤트럭, 혼합건설폐기물, 30km</t>
  </si>
  <si>
    <t>24톤 덤프트럭, 건설폐재류, 30km</t>
  </si>
  <si>
    <t>고소작업대임대료</t>
  </si>
  <si>
    <t>스카이, 5.0톤(45m급)</t>
  </si>
  <si>
    <t>일</t>
  </si>
  <si>
    <t>공기압축기(이동식)</t>
  </si>
  <si>
    <t>3.5 ㎥/min</t>
  </si>
  <si>
    <t>대</t>
  </si>
  <si>
    <t>반면 마스크</t>
  </si>
  <si>
    <t>3M-7502</t>
  </si>
  <si>
    <t>석면비산농도측정비</t>
  </si>
  <si>
    <t>일당</t>
  </si>
  <si>
    <t>석면폐기물운반비</t>
  </si>
  <si>
    <t>5톤:압롤트럭</t>
  </si>
  <si>
    <t>경북교</t>
  </si>
  <si>
    <t>석면폐기물처리비</t>
  </si>
  <si>
    <t>매립지</t>
  </si>
  <si>
    <t>톤</t>
  </si>
  <si>
    <t>소형브레이커(공압식)</t>
  </si>
  <si>
    <t>1.3㎥/min</t>
  </si>
  <si>
    <t>1750</t>
  </si>
  <si>
    <t>실내석면농도측정비</t>
  </si>
  <si>
    <t>안전장화</t>
  </si>
  <si>
    <t>S-801</t>
  </si>
  <si>
    <t>족</t>
  </si>
  <si>
    <t>음압기</t>
  </si>
  <si>
    <t>음압기록장치</t>
  </si>
  <si>
    <t>전동공구</t>
  </si>
  <si>
    <t>지게차</t>
  </si>
  <si>
    <t>2ton</t>
  </si>
  <si>
    <t>커터(콘크리트및아스팔트용)</t>
  </si>
  <si>
    <t>320-400 mm</t>
  </si>
  <si>
    <t>크레인(타이어)</t>
  </si>
  <si>
    <t>20 ton</t>
  </si>
  <si>
    <t>폐자재처리수수료</t>
  </si>
  <si>
    <t>건설폐재류(재건축,폐콘크리트,폐벽돌,폐기와)</t>
  </si>
  <si>
    <t>폐콘크리트(토목 구조물 해체시 발생)</t>
  </si>
  <si>
    <t>폐합성수지(장판,스티로폼,비닐 시멘트 포대등)</t>
  </si>
  <si>
    <t>혼합건설폐기물(가연성 건설폐기물,소각5%이하)</t>
  </si>
  <si>
    <t>중    기    경    비</t>
  </si>
  <si>
    <t>품          명</t>
  </si>
  <si>
    <t>규          격</t>
  </si>
  <si>
    <t>수  량</t>
  </si>
  <si>
    <t>재   료   비</t>
  </si>
  <si>
    <t>노   무   비</t>
  </si>
  <si>
    <t>경        비</t>
  </si>
  <si>
    <t>합        계</t>
  </si>
  <si>
    <t>비  고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</si>
  <si>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</si>
  <si>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</si>
  <si>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</si>
  <si>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</si>
  <si>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</si>
  <si>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</si>
  <si>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</si>
  <si>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</si>
  <si>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>[중기  1호] - [석면폐기물상차비  2.0톤(지게차)  HR]</t>
  </si>
  <si>
    <t>토목9-2,9-3</t>
  </si>
  <si>
    <t>[경  비]</t>
  </si>
  <si>
    <t/>
  </si>
  <si>
    <t>경비 18호</t>
  </si>
  <si>
    <t>03</t>
  </si>
  <si>
    <t>기계경비</t>
  </si>
  <si>
    <t>소  계</t>
  </si>
  <si>
    <t>[재료비]</t>
  </si>
  <si>
    <t>자재 11호</t>
  </si>
  <si>
    <t>01</t>
  </si>
  <si>
    <t>잡품</t>
  </si>
  <si>
    <t>식</t>
  </si>
  <si>
    <t>20</t>
  </si>
  <si>
    <t>A0100000000</t>
  </si>
  <si>
    <t>[노무비]</t>
  </si>
  <si>
    <t>노임  1호</t>
  </si>
  <si>
    <t>02</t>
  </si>
  <si>
    <t>합  계</t>
  </si>
  <si>
    <t>[중기  2호] - [크레인(타이어)  20ton  HR]</t>
  </si>
  <si>
    <t>공통8-4-3,8-3-3(2104)</t>
  </si>
  <si>
    <t>경비 20호</t>
  </si>
  <si>
    <t>자재 10호</t>
  </si>
  <si>
    <t>재료비-&gt;재료비</t>
  </si>
  <si>
    <t>재료비</t>
  </si>
  <si>
    <t>[중기  3호] - [공기압축기(이동식)  3.5㎥/min  HR]</t>
  </si>
  <si>
    <t>공통8-4-6,8-3-6(5205)</t>
  </si>
  <si>
    <t>경비  6호</t>
  </si>
  <si>
    <t>[중기  4호] - [소형브레이커(공압식)  1.3㎥/min  HR]</t>
  </si>
  <si>
    <t>공통8-3-6(5210)</t>
  </si>
  <si>
    <t>경비 11호</t>
  </si>
  <si>
    <t>[중기  5호] - [커터(콘크리트 및 아스팔트용)  320∼400mm  HR]</t>
  </si>
  <si>
    <t>공통8-4-5,8-3-5(4430)</t>
  </si>
  <si>
    <t>경비 19호</t>
  </si>
  <si>
    <t>자재 14호</t>
  </si>
  <si>
    <t>노임 13호</t>
  </si>
  <si>
    <t>[중기  6호] - [소형브레이커(공압식)  1.3㎥/min  HR]</t>
  </si>
  <si>
    <t>경비 12호</t>
  </si>
  <si>
    <t>중 기 경 비 목 록</t>
  </si>
  <si>
    <t>호 표</t>
  </si>
  <si>
    <t>수량</t>
  </si>
  <si>
    <t>재 료 비</t>
  </si>
  <si>
    <t>노 무 비</t>
  </si>
  <si>
    <t>경    비</t>
  </si>
  <si>
    <t>합    계</t>
  </si>
  <si>
    <t>중기  1호</t>
  </si>
  <si>
    <t>석면폐기물상차비</t>
  </si>
  <si>
    <t>2.0톤(지게차)</t>
  </si>
  <si>
    <t>HR</t>
  </si>
  <si>
    <t>중기  2호</t>
  </si>
  <si>
    <t>20ton</t>
  </si>
  <si>
    <t>중기  3호</t>
  </si>
  <si>
    <t>3.5㎥/min</t>
  </si>
  <si>
    <t>중기  4호</t>
  </si>
  <si>
    <t>중기  5호</t>
  </si>
  <si>
    <t>커터(콘크리트 및 아스팔트용)</t>
  </si>
  <si>
    <t>320∼400mm</t>
  </si>
  <si>
    <t>중기  6호</t>
  </si>
  <si>
    <t>일 위 대 가 명 세 서</t>
  </si>
  <si>
    <t>품        명</t>
  </si>
  <si>
    <t>규        격</t>
  </si>
  <si>
    <t>재  료  비</t>
  </si>
  <si>
    <t>노  무  비</t>
  </si>
  <si>
    <t>경      비</t>
  </si>
  <si>
    <t>합      계</t>
  </si>
  <si>
    <t>[일위  1호] - [이동식강관말비계  1개월,1단(2m)  1대]</t>
  </si>
  <si>
    <t>공통2-7-6,2-2-5/26보완</t>
  </si>
  <si>
    <t>자재 46호</t>
  </si>
  <si>
    <t>자재 44호</t>
  </si>
  <si>
    <t>자재 50호</t>
  </si>
  <si>
    <t>자재 49호</t>
  </si>
  <si>
    <t>자재 47호</t>
  </si>
  <si>
    <t>자재 48호</t>
  </si>
  <si>
    <t>자재 45호</t>
  </si>
  <si>
    <t>자재 51호</t>
  </si>
  <si>
    <t>자재 12호</t>
  </si>
  <si>
    <t>노임  8호</t>
  </si>
  <si>
    <t>노임  7호</t>
  </si>
  <si>
    <t>[일위  2호] - [고소작업장비(스카이)  5TON(40m급)  일]</t>
  </si>
  <si>
    <t>경비  5호</t>
  </si>
  <si>
    <t>[일위  3호] - [장비기초대 설치  6,600×1,300×200,와이어메쉬 #8-150×150  개소]</t>
  </si>
  <si>
    <t>자재 24호</t>
  </si>
  <si>
    <t>레디믹스트콘크리트 타설</t>
  </si>
  <si>
    <t>인력운반타설, 무근구조물</t>
  </si>
  <si>
    <t>일위 94호</t>
  </si>
  <si>
    <t>합판거푸집 설치 및 해체</t>
  </si>
  <si>
    <t>보통 4회, 수직고 7m까지</t>
  </si>
  <si>
    <t>일위 97호</t>
  </si>
  <si>
    <t>ADA20100060S</t>
  </si>
  <si>
    <t>와이어메쉬깔기</t>
  </si>
  <si>
    <t>#8 -150*150</t>
  </si>
  <si>
    <t>일위136호</t>
  </si>
  <si>
    <t>[일위  4호] - [시멘트벽돌 쌓기  0.5B, 3.6m 이하  M2]</t>
  </si>
  <si>
    <t>모르타르 배합(배합품 포함)</t>
  </si>
  <si>
    <t>배합용적비1:3, 시멘트, 모래 별도</t>
  </si>
  <si>
    <t>일위 90호</t>
  </si>
  <si>
    <t>시멘트벽돌 쌓기(노무비)</t>
  </si>
  <si>
    <t>0.5B, 3.6m 이하</t>
  </si>
  <si>
    <t>일위106호</t>
  </si>
  <si>
    <t>[일위  5호] - [벽돌소운반  인력, 1층  천매]</t>
  </si>
  <si>
    <t>공통1-2-7.4</t>
  </si>
  <si>
    <t>[일위  6호] - [벽돌소운반  인력, 3층  천매]</t>
  </si>
  <si>
    <t>[일위  7호] - [시멘트벽돌 쌓기  1.0B, 3.6m 이하  M2]</t>
  </si>
  <si>
    <t>1.0B, 3.6m 이하</t>
  </si>
  <si>
    <t>일위133호</t>
  </si>
  <si>
    <t>[일위  8호] - [철근콘크리트인방  200×200  M]</t>
  </si>
  <si>
    <t>자재 25호</t>
  </si>
  <si>
    <t>레디믹스트콘크리트 타설(인력운반 타설)</t>
  </si>
  <si>
    <t>소형구조물</t>
  </si>
  <si>
    <t>일위134호</t>
  </si>
  <si>
    <t>ADF00000030S</t>
  </si>
  <si>
    <t>합판거푸집</t>
  </si>
  <si>
    <t>매우복잡/소규모, 0-7m이하</t>
  </si>
  <si>
    <t>일위129호</t>
  </si>
  <si>
    <t>자재 72호</t>
  </si>
  <si>
    <t>자재 73호</t>
  </si>
  <si>
    <t>자재 81호</t>
  </si>
  <si>
    <t>철근 현장가공 및 조립(건축)</t>
  </si>
  <si>
    <t>보통가공 및 조립</t>
  </si>
  <si>
    <t>일위135호</t>
  </si>
  <si>
    <t>ADB00000030S</t>
  </si>
  <si>
    <t>[일위  9호] - [화강석붙임(수전턱,습식)  수마,인조대리석 120×20mm,모르타르 30mm  M]</t>
  </si>
  <si>
    <t>자재 32호</t>
  </si>
  <si>
    <t>습식공법 - 화강석</t>
  </si>
  <si>
    <t>바닥, 자재 별도</t>
  </si>
  <si>
    <t>일위 89호</t>
  </si>
  <si>
    <t>[일위 10호] - [벽,띠장설치(미송)  30×30,@450×450  M2]</t>
  </si>
  <si>
    <t>건축12-6-1</t>
  </si>
  <si>
    <t>자재  3호</t>
  </si>
  <si>
    <t>벽체틀 설치</t>
  </si>
  <si>
    <t>자재 별도</t>
  </si>
  <si>
    <t>일위107호</t>
  </si>
  <si>
    <t>AIB30000010S</t>
  </si>
  <si>
    <t>[일위 11호] - [수밀코킹(실리콘)  10mm, 창호주위(양면)  M]</t>
  </si>
  <si>
    <t>자재 65호</t>
  </si>
  <si>
    <t>수밀코킹(시공비)</t>
  </si>
  <si>
    <t>(양면),재료비 별도</t>
  </si>
  <si>
    <t>일위 65호</t>
  </si>
  <si>
    <t>[일위 12호] - [구멍뚫기(코어드릴)  D150, 콘크리트 150㎜  개소]</t>
  </si>
  <si>
    <t>설비9-3-2</t>
  </si>
  <si>
    <t>노임 15호</t>
  </si>
  <si>
    <t>공구손료</t>
  </si>
  <si>
    <t>23</t>
  </si>
  <si>
    <t>A0200000000</t>
  </si>
  <si>
    <t>[일위 13호] - [루프드레인설치  수직형 150mm  개소]</t>
  </si>
  <si>
    <t>건축7-3-1</t>
  </si>
  <si>
    <t>자재 26호</t>
  </si>
  <si>
    <t>잡재료비</t>
  </si>
  <si>
    <t>루프드레인설치</t>
  </si>
  <si>
    <t>재료별도</t>
  </si>
  <si>
    <t>개소</t>
  </si>
  <si>
    <t>일위125호</t>
  </si>
  <si>
    <t>[일위 14호] - [스텐레스선홈통  Ø150  M]</t>
  </si>
  <si>
    <t>건축7-2-3</t>
  </si>
  <si>
    <t>자재 36호</t>
  </si>
  <si>
    <t>자재 76호</t>
  </si>
  <si>
    <t>노임  6호</t>
  </si>
  <si>
    <t>공구손료 및 경장비의 기계경비</t>
  </si>
  <si>
    <t>경비</t>
  </si>
  <si>
    <t>[일위 15호] - [처마홈통설치(스텐)  (200+200+300+500+300)×1.5t  M]</t>
  </si>
  <si>
    <t>스텐강판설치(규격철물)</t>
  </si>
  <si>
    <t>일위102호</t>
  </si>
  <si>
    <t>ㄱ형강(철강앵글)설치(현장제작)</t>
  </si>
  <si>
    <t>ㄱ형강, 등변, 40×40×5mm, 방청+유성페인트</t>
  </si>
  <si>
    <t>일위103호</t>
  </si>
  <si>
    <t>[일위 16호] - [ㄱ형강(철강앵글)설치(현장제작)  ㄱ형강, 등변, 100×100×7mm, 방청페인트  M]</t>
  </si>
  <si>
    <t>자재  1호</t>
  </si>
  <si>
    <t>잡철물 제작 및 설치(현장제작 설치)</t>
  </si>
  <si>
    <t>일반철재</t>
  </si>
  <si>
    <t>일위 79호</t>
  </si>
  <si>
    <t>녹막이페인트칠</t>
  </si>
  <si>
    <t>1회.1종</t>
  </si>
  <si>
    <t>일위 78호</t>
  </si>
  <si>
    <t>[일위 17호] - [아연도각형강관설치 2.3T(현장제작)  아연도각관, 50×50×2.3t  M]</t>
  </si>
  <si>
    <t>자재 15호</t>
  </si>
  <si>
    <t>[일위 18호] - [샌드위치(단열)패널설치  지붕, 50T:준불연,징크판넬  M2]</t>
  </si>
  <si>
    <t>자재 52호</t>
  </si>
  <si>
    <t>샌드위치(단열)패널 설치 - 지붕</t>
  </si>
  <si>
    <t>두께 50~100mm 기준</t>
  </si>
  <si>
    <t>일위 98호</t>
  </si>
  <si>
    <t>AOJ41500010S</t>
  </si>
  <si>
    <t>[일위 19호] - [징크판넬 설치  후레싱,0.45T W=300,시공비포함  M]</t>
  </si>
  <si>
    <t>자재 80호</t>
  </si>
  <si>
    <t>[일위 20호] - [징크판넬 설치  후레싱,0.45T W=400,시공비포함  M]</t>
  </si>
  <si>
    <t>[일위 21호] - [천정틀설치(각형강관)  □-50×50×2.3t @450×600 (현장제작)  M2]</t>
  </si>
  <si>
    <t>각형강관설치 2.3T(현장제작)</t>
  </si>
  <si>
    <t>각형강관, 50×50×2.3t, 방청페인트</t>
  </si>
  <si>
    <t>일위 81호</t>
  </si>
  <si>
    <t>[일위 22호] - [갈바륨 설치  갈바륨,1.6T+분체도장  M2]</t>
  </si>
  <si>
    <t>자재  5호</t>
  </si>
  <si>
    <t>잡철물 제작 및 설치</t>
  </si>
  <si>
    <t>경량철재, 규격철물 설치</t>
  </si>
  <si>
    <t>일위 69호</t>
  </si>
  <si>
    <t>불소수지페인트</t>
  </si>
  <si>
    <t>철부  2회</t>
  </si>
  <si>
    <t>일위 67호</t>
  </si>
  <si>
    <t>[일위 23호] - [모르타르 바름  내벽,18mm(초벌+정벌),3.6m 이하  M2]</t>
  </si>
  <si>
    <t>모르타르 바름</t>
  </si>
  <si>
    <t>벽 2회, 3.6m이하</t>
  </si>
  <si>
    <t>일위 92호</t>
  </si>
  <si>
    <t>[일위 24호] - [모르타르 바름  외벽,18mm(초벌+정벌),3.6m 이하  M2]</t>
  </si>
  <si>
    <t>[일위 25호] - [창호주위 모르타르 충전    M]</t>
  </si>
  <si>
    <t>건축9-3-1</t>
  </si>
  <si>
    <t>노임  5호</t>
  </si>
  <si>
    <t>자재 64호</t>
  </si>
  <si>
    <t>99</t>
  </si>
  <si>
    <t>자재 30호</t>
  </si>
  <si>
    <t>[일위 26호] - [SSD -  1  1,050 × 2,700 (이설.재설치)  개소]</t>
  </si>
  <si>
    <t>창호 철거</t>
  </si>
  <si>
    <t>스텐 창호</t>
  </si>
  <si>
    <t>일위128호</t>
  </si>
  <si>
    <t>강재창호 설치/여닫이</t>
  </si>
  <si>
    <t>1.0∼3.0㎡이하</t>
  </si>
  <si>
    <t>일위137호</t>
  </si>
  <si>
    <t>[일위 27호] - [SSD -  2  1,050 × 2,700 (이설.재설치)  개소]</t>
  </si>
  <si>
    <t>[일위 28호] - [P D -  1    900 × 2,100 (140T,발포문틀)  개소]</t>
  </si>
  <si>
    <t>합성수지문(ABS홈도어)</t>
  </si>
  <si>
    <t xml:space="preserve"> 900*2100*140 데코 문짝(발포문틀+ABS도어)</t>
  </si>
  <si>
    <t>[일위 29호] - [S W -  1  5,450 × 2,550 (45×100×1.6T GALV,PVC랩핑,방염)  개소]</t>
  </si>
  <si>
    <t>갈바륨강판 설치</t>
  </si>
  <si>
    <t>갈바륨,1.6T+무늬목랩핑</t>
  </si>
  <si>
    <t>일위127호</t>
  </si>
  <si>
    <t>[일위 30호] - [플로어힌지 설치  강화유리문용  개소]</t>
  </si>
  <si>
    <t>자재 96호</t>
  </si>
  <si>
    <t>플로어힌지 설치</t>
  </si>
  <si>
    <t>재료비 별도</t>
  </si>
  <si>
    <t>10개소</t>
  </si>
  <si>
    <t>일위108호</t>
  </si>
  <si>
    <t>ALF21000010S</t>
  </si>
  <si>
    <t>[일위 31호] - [도아록 설치  일반도어록 레바형(목재창호)  개소]</t>
  </si>
  <si>
    <t>건축17-3</t>
  </si>
  <si>
    <t>자재 22호</t>
  </si>
  <si>
    <t>도어록 설치 / 일반도어록 목재창호</t>
  </si>
  <si>
    <t>일위 66호</t>
  </si>
  <si>
    <t>ALF13100010S</t>
  </si>
  <si>
    <t>[일위 32호] - [창호유리설치 / 판유리  유리두께 9mm 이하  M2]</t>
  </si>
  <si>
    <t>건축10-3-1</t>
  </si>
  <si>
    <t>노임 12호</t>
  </si>
  <si>
    <t>[일위 33호] - [창호유리설치 / 복층유리  유리두께 24mm 이하  M2]</t>
  </si>
  <si>
    <t>[일위 34호] - [창호유리설치 / 복층유리  유리두께 28mm 이하  M2]</t>
  </si>
  <si>
    <t>[일위 35호] - [유리주위 코킹  5×5, 실리콘(양면)  M]</t>
  </si>
  <si>
    <t>[일위 36호] - [유리주위 코킹  복층유리 5×5,실리콘(양면)  M]</t>
  </si>
  <si>
    <t>[일위 37호] - [걸레받이용 페인트칠  세라민페인트, 붓칠 2회, H:100, CON'C면  M]</t>
  </si>
  <si>
    <t>걸레받이용 페인트칠</t>
  </si>
  <si>
    <t>세라민페인트, 붓칠 2회</t>
  </si>
  <si>
    <t>일위 84호</t>
  </si>
  <si>
    <t>콘크리트·모르타르면 바탕만들기</t>
  </si>
  <si>
    <t>일위 82호</t>
  </si>
  <si>
    <t>[일위 38호] - [걸레받이용 페인트칠  세라민페인트, 붓칠 2회, H:100, GB면 줄퍼티  M]</t>
  </si>
  <si>
    <t>석고보드면 바탕만들기</t>
  </si>
  <si>
    <t>줄퍼티</t>
  </si>
  <si>
    <t>일위 93호</t>
  </si>
  <si>
    <t>[일위 39호] - [친환경수성페인트 롤러칠  내벽 2회, 친환경, CON'C면  M2]</t>
  </si>
  <si>
    <t>건축11-2-2</t>
  </si>
  <si>
    <t>친환경수성페인트 롤러칠</t>
  </si>
  <si>
    <t>내벽 2회, 친환경</t>
  </si>
  <si>
    <t>일위 87호</t>
  </si>
  <si>
    <t>친환경, 내벽</t>
  </si>
  <si>
    <t>일위105호</t>
  </si>
  <si>
    <t>[일위 40호] - [친환경수성페인트 롤러칠  내벽 2회, 친환경, GB면 줄퍼티  M2]</t>
  </si>
  <si>
    <t>줄퍼티, 친환경</t>
  </si>
  <si>
    <t>일위104호</t>
  </si>
  <si>
    <t>[일위 41호] - [재도장 친환경수성페인트 롤러칠  콘크리트·모르타르면, 내벽 2회 + 바탕처리  M2]</t>
  </si>
  <si>
    <t>건축11-2-2,유지3-3-1</t>
  </si>
  <si>
    <t>재도장 시 바탕처리</t>
  </si>
  <si>
    <t>콘크리트,모르타르면</t>
  </si>
  <si>
    <t>일위 86호</t>
  </si>
  <si>
    <t>AQA80001000S</t>
  </si>
  <si>
    <t>[일위 42호] - [아크릴수성페인트칠  큐피트 크린솔(무광) 2회,바탕처리 포함  M2]</t>
  </si>
  <si>
    <t>[일위 43호] - [조합페인트(붓칠)  철재면 2회 2급  M2]</t>
  </si>
  <si>
    <t>건축11-2-4</t>
  </si>
  <si>
    <t>자재 79호</t>
  </si>
  <si>
    <t>05</t>
  </si>
  <si>
    <t>자재 62호</t>
  </si>
  <si>
    <t>노임  4호</t>
  </si>
  <si>
    <t>공구손료 및 잡재료비</t>
  </si>
  <si>
    <t>[일위 44호] - [비닐타일 깔기  비닐타일, 3×450×450mm, 데코타일  M2]</t>
  </si>
  <si>
    <t>건축5-1-1</t>
  </si>
  <si>
    <t>자재 99호</t>
  </si>
  <si>
    <t>PVC계 바닥재 설치 - 타일</t>
  </si>
  <si>
    <t>주재료 제외</t>
  </si>
  <si>
    <t>일위 88호</t>
  </si>
  <si>
    <t>AOA11200010S</t>
  </si>
  <si>
    <t>[일위 45호] - [벽,석고판붙임  바탕용,일반 9.5×2PL(나사본드붙임)  M2]</t>
  </si>
  <si>
    <t>건축20-2-3</t>
  </si>
  <si>
    <t>벽,석고판붙임</t>
  </si>
  <si>
    <t>바탕용,일반 9.5×1PL(나사고정)</t>
  </si>
  <si>
    <t>일위113호</t>
  </si>
  <si>
    <t>바탕용,일반 9.5×1PL(본드붙임)</t>
  </si>
  <si>
    <t>일위110호</t>
  </si>
  <si>
    <t>[일위 46호] - [경량칸막이 설치 (C-STUD100×45×0.8T,W=150)  일반 12.5t 2겹 양면+유리면 50mm (DW 1)  M2]</t>
  </si>
  <si>
    <t>메탈 스터드(C-100) 설치</t>
  </si>
  <si>
    <t>100×45 @450</t>
  </si>
  <si>
    <t>일위 77호</t>
  </si>
  <si>
    <t>실내건축</t>
  </si>
  <si>
    <t>바탕용,일반 12.5×2PL(나사본드붙임)</t>
  </si>
  <si>
    <t>일위 74호</t>
  </si>
  <si>
    <t>유리섬유 설치</t>
  </si>
  <si>
    <t>벽체:50㎜</t>
  </si>
  <si>
    <t>일위 72호</t>
  </si>
  <si>
    <t>[일위 47호] - [창호주위 발포우레탄 충전  바탕정리, 발포우레탄 충전, 마무리작업  M]</t>
  </si>
  <si>
    <t>건축9-3-2</t>
  </si>
  <si>
    <t>창호주위 발포우레탄 충전</t>
  </si>
  <si>
    <t>바탕정리, 발포우레탄 충전, 마무리작업</t>
  </si>
  <si>
    <t>10m</t>
  </si>
  <si>
    <t>일위 64호</t>
  </si>
  <si>
    <t>[일위 48호] - [SAW CUT  콘크리트  M]</t>
  </si>
  <si>
    <t>자재 43호</t>
  </si>
  <si>
    <t>보충수</t>
  </si>
  <si>
    <t>자재 31호</t>
  </si>
  <si>
    <t>[일위 49호] - [철근콘크리트 철거  소형브레이커(공압식)  M3]</t>
  </si>
  <si>
    <t>[일위 50호] - [벽돌및블럭벽 철거  소형브레이커(공압식)  M3]</t>
  </si>
  <si>
    <t>벽돌및블럭벽 철거(소형장비)</t>
  </si>
  <si>
    <t>공압식,소형브레이커</t>
  </si>
  <si>
    <t>일위109호</t>
  </si>
  <si>
    <t>[일위 51호] - [바닥 철거  비닐타일  M2]</t>
  </si>
  <si>
    <t>PVC계바닥재 해체</t>
  </si>
  <si>
    <t>일위112호</t>
  </si>
  <si>
    <t>[일위 52호] - [바닥 철거  카펫타일 철거  M2]</t>
  </si>
  <si>
    <t>[일위 53호] - [벽 철거(복합 칸막이,스터드)  해체재 재사용 안 함  M2]</t>
  </si>
  <si>
    <t>벽 철거(목조, 간막이)</t>
  </si>
  <si>
    <t>해체재 재사용 안 함</t>
  </si>
  <si>
    <t>일위115호</t>
  </si>
  <si>
    <t>AQA12000020S</t>
  </si>
  <si>
    <t>[일위 54호] - [천장 철거(천정재,텍스+경량철골)  해체재 재사용 안 함 (12.0T 기준)  M2]</t>
  </si>
  <si>
    <t>자재  7호</t>
  </si>
  <si>
    <t>천장마감재 철거</t>
  </si>
  <si>
    <t>텍스류,PVC류,금속천장판류</t>
  </si>
  <si>
    <t>일위116호</t>
  </si>
  <si>
    <t>[일위 55호] - [칠판및게시판철거    M2]</t>
  </si>
  <si>
    <t>띠장및보드 철거</t>
  </si>
  <si>
    <t>일위114호</t>
  </si>
  <si>
    <t>[일위 56호] - [창호 철거  알미늄 창호  M2]</t>
  </si>
  <si>
    <t>일위111호</t>
  </si>
  <si>
    <t>[일위 57호] - [창호 철거  목재 창호  M2]</t>
  </si>
  <si>
    <t>[일위 58호] - [창호 철거  프라스틱 창호  M2]</t>
  </si>
  <si>
    <t>[일위 59호] - [비닐 보양  (석면자재이동구간 바닥),0.15mm×2겹  M2]</t>
  </si>
  <si>
    <t>공통 2-9-2</t>
  </si>
  <si>
    <t>자재 94호</t>
  </si>
  <si>
    <t>방습필름 설치</t>
  </si>
  <si>
    <t>바닥</t>
  </si>
  <si>
    <t>일위124호</t>
  </si>
  <si>
    <t>[일위 60호] - [비닐 보양  (석면자재이동구간 벽,천장),0.08mm×2겹  M2]</t>
  </si>
  <si>
    <t>자재 95호</t>
  </si>
  <si>
    <t>벽</t>
  </si>
  <si>
    <t>일위123호</t>
  </si>
  <si>
    <t>[일위 61호] - [석면텍스 철거  습윤,보양,개인보호장구,소모품등일체포함(비계및청소제외)  M2]</t>
  </si>
  <si>
    <t>석면건축자재 해체 - 내장재</t>
  </si>
  <si>
    <t>천정재,내벽체,간막이재</t>
  </si>
  <si>
    <t>일위117호</t>
  </si>
  <si>
    <t>1.장비및공구손료</t>
  </si>
  <si>
    <t>일위118호</t>
  </si>
  <si>
    <t>2.석면해체 습윤작업</t>
  </si>
  <si>
    <t>분무기</t>
  </si>
  <si>
    <t>일위119호</t>
  </si>
  <si>
    <t>3.석면해체 보양</t>
  </si>
  <si>
    <t>바닥,벽보양</t>
  </si>
  <si>
    <t>일위120호</t>
  </si>
  <si>
    <t>4.개인보호구 및 보호구소모품</t>
  </si>
  <si>
    <t>일위121호</t>
  </si>
  <si>
    <t>일위</t>
  </si>
  <si>
    <t>5.소모자재</t>
  </si>
  <si>
    <t>일위122호</t>
  </si>
  <si>
    <t>[일위 62호] - [경량철골천정틀 철거  일괄철거(M-BAR,캐링,마이너등)잔여석면불순물제거포함  M2]</t>
  </si>
  <si>
    <t>[일위 63호] - [석면비산농도측정비(500M2 이상해당)  일당  일]</t>
  </si>
  <si>
    <t>경비  8호</t>
  </si>
  <si>
    <t>[일위 64호] - [창호주위 발포우레탄 충전  바탕정리, 발포우레탄 충전, 마무리작업  10m]</t>
  </si>
  <si>
    <t>자재 34호</t>
  </si>
  <si>
    <t>[일위 65호] - [수밀코킹(시공비)  (양면),재료비 별도  M]</t>
  </si>
  <si>
    <t>노임 19호</t>
  </si>
  <si>
    <t>[일위 66호] - [도어록 설치 / 일반도어록 목재창호  재료비 별도  10개소]</t>
  </si>
  <si>
    <t>건축10-2-3</t>
  </si>
  <si>
    <t>노임 16호</t>
  </si>
  <si>
    <t>[일위 67호] - [불소수지페인트  철부  2회  M2]</t>
  </si>
  <si>
    <t>건축11-2-4참고</t>
  </si>
  <si>
    <t>자재 39호</t>
  </si>
  <si>
    <t>[일위 68호] - [잡철물 제작 및 설치  경량철재, 규격철물 설치  TON]</t>
  </si>
  <si>
    <t>건축8-3-1</t>
  </si>
  <si>
    <t>노임 17호</t>
  </si>
  <si>
    <t>노임 11호</t>
  </si>
  <si>
    <t>노임 21호</t>
  </si>
  <si>
    <t>[일위 69호] - [잡철물 제작 및 설치  경량철재, 규격철물 설치  kg]</t>
  </si>
  <si>
    <t>일위 68호</t>
  </si>
  <si>
    <t>[일위 70호] - [벽,석고판붙임  바탕용,일반12.5×1PL(본드붙임)  M2]</t>
  </si>
  <si>
    <t>자재 55호</t>
  </si>
  <si>
    <t>석고판(접착제) 설치</t>
  </si>
  <si>
    <t>일위 71호</t>
  </si>
  <si>
    <t>AOC31100040S</t>
  </si>
  <si>
    <t>[일위 71호] - [석고판(접착제) 설치    M2]</t>
  </si>
  <si>
    <t>건축5-3-2※</t>
  </si>
  <si>
    <t>노임  3호</t>
  </si>
  <si>
    <t>자재 97호</t>
  </si>
  <si>
    <t>[일위 72호] - [유리섬유 설치  벽체:50㎜  M2]</t>
  </si>
  <si>
    <t>자재 70호</t>
  </si>
  <si>
    <t>자재 71호</t>
  </si>
  <si>
    <t>인조광물섬유판 설치(공간넣기, 벽)</t>
  </si>
  <si>
    <t>50mm 이하</t>
  </si>
  <si>
    <t>일위 73호</t>
  </si>
  <si>
    <t>AOD21000010S</t>
  </si>
  <si>
    <t>[일위 73호] - [인조광물섬유판 설치(공간넣기, 벽)  50mm 이하  M2]</t>
  </si>
  <si>
    <t>(건축5-3-2)</t>
  </si>
  <si>
    <t>[일위 74호] - [벽,석고판붙임  바탕용,일반 12.5×2PL(나사본드붙임)  M2]</t>
  </si>
  <si>
    <t>바탕용,일반12.5×1PL(나사고정)</t>
  </si>
  <si>
    <t>일위 75호</t>
  </si>
  <si>
    <t>바탕용,일반12.5×1PL(본드붙임)</t>
  </si>
  <si>
    <t>일위 70호</t>
  </si>
  <si>
    <t>[일위 75호] - [벽,석고판붙임  바탕용,일반12.5×1PL(나사고정)  M2]</t>
  </si>
  <si>
    <t>자재 53호</t>
  </si>
  <si>
    <t>석고판(나사고정) 설치 - 바탕용</t>
  </si>
  <si>
    <t>벽, 1겹 붙임</t>
  </si>
  <si>
    <t>일위 76호</t>
  </si>
  <si>
    <t>AOC31100010S</t>
  </si>
  <si>
    <t>[일위 76호] - [석고판(나사고정) 설치 - 바탕용  벽, 1겹 붙임  M2]</t>
  </si>
  <si>
    <t>건축5-3-1</t>
  </si>
  <si>
    <t>[일위 77호] - [메탈 스터드(C-100) 설치  100×45 @450  M2]</t>
  </si>
  <si>
    <t>2023 실내건축협회</t>
  </si>
  <si>
    <t>자재 28호</t>
  </si>
  <si>
    <t>자재 27호</t>
  </si>
  <si>
    <t>자재 16호</t>
  </si>
  <si>
    <t>자재 98호</t>
  </si>
  <si>
    <t>자재 68호</t>
  </si>
  <si>
    <t>공구손료 및 기계경비</t>
  </si>
  <si>
    <t>[일위 78호] - [녹막이페인트칠  1회.1종  M2]</t>
  </si>
  <si>
    <t>건축11-2-6</t>
  </si>
  <si>
    <t>자재 35호</t>
  </si>
  <si>
    <t>녹막이 페인트칠</t>
  </si>
  <si>
    <t>철재면, 1회</t>
  </si>
  <si>
    <t>일위 80호</t>
  </si>
  <si>
    <t>ANA00000010S</t>
  </si>
  <si>
    <t>[일위 79호] - [잡철물 제작 및 설치(현장제작 설치)  일반철재  kg]</t>
  </si>
  <si>
    <t>[일위 80호] - [녹막이 페인트칠  철재면, 1회  M2]</t>
  </si>
  <si>
    <t>[일위 81호] - [각형강관설치 2.3T(현장제작)  각형강관, 50×50×2.3t, 방청페인트  M]</t>
  </si>
  <si>
    <t>자재 75호</t>
  </si>
  <si>
    <t>[일위 82호] - [콘크리트·모르타르면 바탕만들기    M2]</t>
  </si>
  <si>
    <t>건축11-1-1</t>
  </si>
  <si>
    <t>자재 88호</t>
  </si>
  <si>
    <t>[일위 83호] - [걸레받이용 페인트칠  붓칠, 2회, 노무비  M2]</t>
  </si>
  <si>
    <t>건축11-2-10</t>
  </si>
  <si>
    <t>[일위 84호] - [걸레받이용 페인트칠  세라민페인트, 붓칠 2회  M2]</t>
  </si>
  <si>
    <t>자재 66호</t>
  </si>
  <si>
    <t>자재 61호</t>
  </si>
  <si>
    <t>붓칠, 2회, 노무비</t>
  </si>
  <si>
    <t>일위 83호</t>
  </si>
  <si>
    <t>ANB31600010S</t>
  </si>
  <si>
    <t>[일위 85호] - [수성페인트 롤러칠  2회  M2]</t>
  </si>
  <si>
    <t>[일위 86호] - [재도장 시 바탕처리  콘크리트,모르타르면  M2]</t>
  </si>
  <si>
    <t>유지3-3-1</t>
  </si>
  <si>
    <t>[일위 87호] - [친환경수성페인트 롤러칠  내벽 2회, 친환경  M2]</t>
  </si>
  <si>
    <t>자재 58호</t>
  </si>
  <si>
    <t>수성페인트 롤러칠</t>
  </si>
  <si>
    <t>2회</t>
  </si>
  <si>
    <t>일위 85호</t>
  </si>
  <si>
    <t>ANC13200050S</t>
  </si>
  <si>
    <t>[일위 88호] - [PVC계 바닥재 설치 - 타일  주재료 제외  M2]</t>
  </si>
  <si>
    <t>자재 84호</t>
  </si>
  <si>
    <t>[일위 89호] - [습식공법 - 화강석  바닥, 자재 별도  M2]</t>
  </si>
  <si>
    <t>노임  9호</t>
  </si>
  <si>
    <t>공구손료 및 경장비의 기계경비, 잡재료비</t>
  </si>
  <si>
    <t>[일위 90호] - [모르타르 배합(배합품 포함)  배합용적비1:3, 시멘트, 모래 별도  M3]</t>
  </si>
  <si>
    <t>건축9-1-1</t>
  </si>
  <si>
    <t>모르타르 배합공</t>
  </si>
  <si>
    <t>모래체가름 포함</t>
  </si>
  <si>
    <t>일위 91호</t>
  </si>
  <si>
    <t>[일위 91호] - [모르타르 배합공  모래체가름 포함  M3]</t>
  </si>
  <si>
    <t>[일위 92호] - [모르타르 바름  벽 2회, 3.6m이하  M2]</t>
  </si>
  <si>
    <t>건축9-1-2</t>
  </si>
  <si>
    <t>[일위 93호] - [석고보드면 바탕만들기  줄퍼티  M2]</t>
  </si>
  <si>
    <t>건축11-1-2</t>
  </si>
  <si>
    <t>자재 90호</t>
  </si>
  <si>
    <t>[일위 94호] - [레디믹스트콘크리트 타설  인력운반타설, 무근구조물  M3]</t>
  </si>
  <si>
    <t>공통6-1-1(레미콘無)</t>
  </si>
  <si>
    <t>노임 20호</t>
  </si>
  <si>
    <t>[일위 95호] - [합판거푸집 - 자재비  4회  M2]</t>
  </si>
  <si>
    <t>공통6-3-1.2</t>
  </si>
  <si>
    <t>금액제외</t>
  </si>
  <si>
    <t>적용비율</t>
  </si>
  <si>
    <t>소모자재(박리재 등)</t>
  </si>
  <si>
    <t>[일위 96호] - [합판거푸집 - 인력투입  보통, 수직고 7m까지  M2]</t>
  </si>
  <si>
    <t>공통6-3-1.3</t>
  </si>
  <si>
    <t>노임 22호</t>
  </si>
  <si>
    <t>[일위 97호] - [합판거푸집 설치 및 해체  보통 4회, 수직고 7m까지  M2]</t>
  </si>
  <si>
    <t>공통6-3-1</t>
  </si>
  <si>
    <t>합판거푸집 - 자재비</t>
  </si>
  <si>
    <t>4회</t>
  </si>
  <si>
    <t>일위 95호</t>
  </si>
  <si>
    <t>ADA20100020S</t>
  </si>
  <si>
    <t>합판거푸집 - 인력투입</t>
  </si>
  <si>
    <t>보통, 수직고 7m까지</t>
  </si>
  <si>
    <t>일위 96호</t>
  </si>
  <si>
    <t>ADA20100040S</t>
  </si>
  <si>
    <t>[일위 98호] - [샌드위치(단열)패널 설치 - 지붕  두께 50~100mm 기준  M2]</t>
  </si>
  <si>
    <t>건축5-3-3</t>
  </si>
  <si>
    <t>[일위 99호] - [잡철물 제작 및 설치(규격철물 설치)  경량철재  kg]</t>
  </si>
  <si>
    <t>[일위100호] - [유성페인트 붓칠  철재면 2회 1급  M2]</t>
  </si>
  <si>
    <t>자재 78호</t>
  </si>
  <si>
    <t>유성페인트 붓칠</t>
  </si>
  <si>
    <t>철재면, 2회</t>
  </si>
  <si>
    <t>일위101호</t>
  </si>
  <si>
    <t>ANB11200020S</t>
  </si>
  <si>
    <t>[일위101호] - [유성페인트 붓칠  철재면, 2회  M2]</t>
  </si>
  <si>
    <t>[일위102호] - [스텐강판설치(규격철물)  스테인리스강판, STS304, 1.5mm  M2]</t>
  </si>
  <si>
    <t>자재 59호</t>
  </si>
  <si>
    <t>잡철물 제작 및 설치(규격철물 설치)</t>
  </si>
  <si>
    <t>경량철재</t>
  </si>
  <si>
    <t>일위 99호</t>
  </si>
  <si>
    <t>자재 83호</t>
  </si>
  <si>
    <t>[일위103호] - [ㄱ형강(철강앵글)설치(현장제작)  ㄱ형강, 등변, 40×40×5mm, 방청+유성페인트  M]</t>
  </si>
  <si>
    <t>자재  2호</t>
  </si>
  <si>
    <t>철재면 2회 1급</t>
  </si>
  <si>
    <t>일위100호</t>
  </si>
  <si>
    <t>[일위104호] - [석고보드면 바탕만들기  줄퍼티, 친환경  M2]</t>
  </si>
  <si>
    <t>자재 91호</t>
  </si>
  <si>
    <t>[일위105호] - [콘크리트·모르타르면 바탕만들기  친환경, 내벽  M2]</t>
  </si>
  <si>
    <t>자재 89호</t>
  </si>
  <si>
    <t>[일위106호] - [시멘트벽돌 쌓기(노무비)  0.5B, 3.6m 이하  M2]</t>
  </si>
  <si>
    <t>건축2-1-1</t>
  </si>
  <si>
    <t>노임 14호</t>
  </si>
  <si>
    <t>[일위107호] - [벽체틀 설치  자재 별도  M2]</t>
  </si>
  <si>
    <t>건축4-2-1</t>
  </si>
  <si>
    <t>노임  2호</t>
  </si>
  <si>
    <t>[일위108호] - [플로어힌지 설치  재료비 별도  10개소]</t>
  </si>
  <si>
    <t>건축10-2-2</t>
  </si>
  <si>
    <t>[일위109호] - [벽돌및블럭벽 철거(소형장비)  공압식,소형브레이커  M3]</t>
  </si>
  <si>
    <t>잡재료</t>
  </si>
  <si>
    <t>[일위110호] - [벽,석고판붙임  바탕용,일반 9.5×1PL(본드붙임)  M2]</t>
  </si>
  <si>
    <t>자재 54호</t>
  </si>
  <si>
    <t>[일위111호] - [창호 철거    M2]</t>
  </si>
  <si>
    <t>04</t>
  </si>
  <si>
    <t>A0400000000</t>
  </si>
  <si>
    <t>[일위112호] - [PVC계바닥재 해체    M2]</t>
  </si>
  <si>
    <t>[일위113호] - [벽,석고판붙임  바탕용,일반 9.5×1PL(나사고정)  M2]</t>
  </si>
  <si>
    <t>[일위114호] - [띠장및보드 철거    M2]</t>
  </si>
  <si>
    <t>[일위115호] - [벽 철거(목조, 간막이)  해체재 재사용 안 함  M2]</t>
  </si>
  <si>
    <t>[일위116호] - [천장마감재 철거  텍스류,PVC류,금속천장판류  M2]</t>
  </si>
  <si>
    <t>[일위117호] - [석면건축자재 해체 - 내장재  천정재,내벽체,간막이재  M2]</t>
  </si>
  <si>
    <t>노임 10호</t>
  </si>
  <si>
    <t>[일위118호] - [1.장비및공구손료  음압기  M2]</t>
  </si>
  <si>
    <t>경비 15호</t>
  </si>
  <si>
    <t>경비 16호</t>
  </si>
  <si>
    <t>경비 17호</t>
  </si>
  <si>
    <t>[일위119호] - [2.석면해체 습윤작업  분무기  M2]</t>
  </si>
  <si>
    <t>분무기손료</t>
  </si>
  <si>
    <t>[일위120호] - [3.석면해체 보양  바닥,벽보양  M2]</t>
  </si>
  <si>
    <t>[일위121호] - [4.개인보호구 및 보호구소모품    M2]</t>
  </si>
  <si>
    <t>경비  7호</t>
  </si>
  <si>
    <t>경비 14호</t>
  </si>
  <si>
    <t>자재 87호</t>
  </si>
  <si>
    <t>자재 41호</t>
  </si>
  <si>
    <t>자재 42호</t>
  </si>
  <si>
    <t>자재 29호</t>
  </si>
  <si>
    <t>[일위122호] - [5.소모자재    M2]</t>
  </si>
  <si>
    <t>자재 92호</t>
  </si>
  <si>
    <t>자재 60호</t>
  </si>
  <si>
    <t>자재 93호</t>
  </si>
  <si>
    <t>자재 33호</t>
  </si>
  <si>
    <t>[일위123호] - [방습필름 설치  벽  M2]</t>
  </si>
  <si>
    <t>[일위124호] - [방습필름 설치  바닥  M2]</t>
  </si>
  <si>
    <t>[일위125호] - [루프드레인설치  재료별도  개소]</t>
  </si>
  <si>
    <t>[일위126호] - [잡철물 제작 및 설치(규격철물 설치)  일반철재  kg]</t>
  </si>
  <si>
    <t>[일위127호] - [갈바륨강판 설치  갈바륨,1.6T+무늬목랩핑  M2]</t>
  </si>
  <si>
    <t>일위126호</t>
  </si>
  <si>
    <t>자재 74호</t>
  </si>
  <si>
    <t>[일위128호] - [창호 철거  스텐 창호  M2]</t>
  </si>
  <si>
    <t>[일위129호] - [합판거푸집  매우복잡/소규모, 0-7m이하  M2]</t>
  </si>
  <si>
    <t>2회(재료비)</t>
  </si>
  <si>
    <t>일위130호</t>
  </si>
  <si>
    <t>합판거푸집(노무비)</t>
  </si>
  <si>
    <t>매우복잡/소규모</t>
  </si>
  <si>
    <t>일위132호</t>
  </si>
  <si>
    <t>[일위130호] - [합판거푸집  2회(재료비)  M2]</t>
  </si>
  <si>
    <t>재료비(소모자재 별도)</t>
  </si>
  <si>
    <t>일위131호</t>
  </si>
  <si>
    <t>소모자재</t>
  </si>
  <si>
    <t>[일위131호] - [합판거푸집  재료비(소모자재 별도)  M2]</t>
  </si>
  <si>
    <t>자재 17호</t>
  </si>
  <si>
    <t>자재  4호</t>
  </si>
  <si>
    <t>[일위132호] - [합판거푸집(노무비)  매우복잡/소규모  M2]</t>
  </si>
  <si>
    <t>[일위133호] - [시멘트벽돌 쌓기(노무비)  1.0B, 3.6m 이하  M2]</t>
  </si>
  <si>
    <t>[일위134호] - [레디믹스트콘크리트 타설(인력운반 타설)  소형구조물  M3]</t>
  </si>
  <si>
    <t>[일위135호] - [철근 현장가공 및 조립(건축)  보통가공 및 조립  TON]</t>
  </si>
  <si>
    <t>노임 18호</t>
  </si>
  <si>
    <t>기구손료</t>
  </si>
  <si>
    <t>자재 82호</t>
  </si>
  <si>
    <t>[일위136호] - [와이어메쉬깔기  #8 -150*150  M2]</t>
  </si>
  <si>
    <t>건축8-1-3</t>
  </si>
  <si>
    <t>자재 69호</t>
  </si>
  <si>
    <t>[일위137호] - [강재창호 설치/여닫이  1.0∼3.0㎡이하  개소]</t>
  </si>
  <si>
    <t>건축10-1-2</t>
  </si>
  <si>
    <t>일 위 대 가 표 목 록</t>
  </si>
  <si>
    <t>금    액</t>
  </si>
  <si>
    <t>일위  1호</t>
  </si>
  <si>
    <t>이동식강관말비계</t>
  </si>
  <si>
    <t>1개월,1단(2m)</t>
  </si>
  <si>
    <t>1대</t>
  </si>
  <si>
    <t>일위  2호</t>
  </si>
  <si>
    <t>고소작업장비(스카이)</t>
  </si>
  <si>
    <t>5TON(40m급)</t>
  </si>
  <si>
    <t>일위  3호</t>
  </si>
  <si>
    <t>장비기초대 설치</t>
  </si>
  <si>
    <t>6,600×1,300×200,와이어메쉬 #8-150×150</t>
  </si>
  <si>
    <t>일위  4호</t>
  </si>
  <si>
    <t>시멘트벽돌 쌓기</t>
  </si>
  <si>
    <t>일위  5호</t>
  </si>
  <si>
    <t>벽돌소운반</t>
  </si>
  <si>
    <t>인력, 1층</t>
  </si>
  <si>
    <t>천매</t>
  </si>
  <si>
    <t>일위  6호</t>
  </si>
  <si>
    <t>인력, 3층</t>
  </si>
  <si>
    <t>일위  7호</t>
  </si>
  <si>
    <t>일위  8호</t>
  </si>
  <si>
    <t>철근콘크리트인방</t>
  </si>
  <si>
    <t>200×200</t>
  </si>
  <si>
    <t>일위  9호</t>
  </si>
  <si>
    <t>화강석붙임(수전턱,습식)</t>
  </si>
  <si>
    <t>수마,인조대리석 120×20mm,모르타르 30mm</t>
  </si>
  <si>
    <t>일위 10호</t>
  </si>
  <si>
    <t>벽,띠장설치(미송)</t>
  </si>
  <si>
    <t>30×30,@450×450</t>
  </si>
  <si>
    <t>일위 11호</t>
  </si>
  <si>
    <t>수밀코킹(실리콘)</t>
  </si>
  <si>
    <t>10mm, 창호주위(양면)</t>
  </si>
  <si>
    <t>일위 12호</t>
  </si>
  <si>
    <t>구멍뚫기(코어드릴)</t>
  </si>
  <si>
    <t>D150, 콘크리트 150㎜</t>
  </si>
  <si>
    <t>일위 13호</t>
  </si>
  <si>
    <t>수직형 150mm</t>
  </si>
  <si>
    <t>일위 14호</t>
  </si>
  <si>
    <t>스텐레스선홈통</t>
  </si>
  <si>
    <t>Ø150</t>
  </si>
  <si>
    <t>일위 15호</t>
  </si>
  <si>
    <t>처마홈통설치(스텐)</t>
  </si>
  <si>
    <t>(200+200+300+500+300)×1.5t</t>
  </si>
  <si>
    <t>일위 16호</t>
  </si>
  <si>
    <t>ㄱ형강, 등변, 100×100×7mm, 방청페인트</t>
  </si>
  <si>
    <t>일위 17호</t>
  </si>
  <si>
    <t>아연도각형강관설치 2.3T(현장제작)</t>
  </si>
  <si>
    <t>아연도각관, 50×50×2.3t</t>
  </si>
  <si>
    <t>일위 18호</t>
  </si>
  <si>
    <t>샌드위치(단열)패널설치</t>
  </si>
  <si>
    <t>지붕, 50T:준불연,징크판넬</t>
  </si>
  <si>
    <t>일위 19호</t>
  </si>
  <si>
    <t>징크판넬 설치</t>
  </si>
  <si>
    <t>후레싱,0.45T W=300,시공비포함</t>
  </si>
  <si>
    <t>일위 20호</t>
  </si>
  <si>
    <t>후레싱,0.45T W=400,시공비포함</t>
  </si>
  <si>
    <t>일위 21호</t>
  </si>
  <si>
    <t>천정틀설치(각형강관)</t>
  </si>
  <si>
    <t>□-50×50×2.3t @450×600 (현장제작)</t>
  </si>
  <si>
    <t>일위 22호</t>
  </si>
  <si>
    <t>갈바륨 설치</t>
  </si>
  <si>
    <t>갈바륨,1.6T+분체도장</t>
  </si>
  <si>
    <t>일위 23호</t>
  </si>
  <si>
    <t>내벽,18mm(초벌+정벌),3.6m 이하</t>
  </si>
  <si>
    <t>일위 24호</t>
  </si>
  <si>
    <t>외벽,18mm(초벌+정벌),3.6m 이하</t>
  </si>
  <si>
    <t>일위 25호</t>
  </si>
  <si>
    <t>창호주위 모르타르 충전</t>
  </si>
  <si>
    <t>AGH11000020S</t>
  </si>
  <si>
    <t>일위 26호</t>
  </si>
  <si>
    <t>SSD -  1</t>
  </si>
  <si>
    <t>1,050 × 2,700 (이설.재설치)</t>
  </si>
  <si>
    <t>일위 27호</t>
  </si>
  <si>
    <t>SSD -  2</t>
  </si>
  <si>
    <t>일위 28호</t>
  </si>
  <si>
    <t>P D -  1</t>
  </si>
  <si>
    <t xml:space="preserve">  900 × 2,100 (140T,발포문틀)</t>
  </si>
  <si>
    <t>일위 29호</t>
  </si>
  <si>
    <t>S W -  1</t>
  </si>
  <si>
    <t>5,450 × 2,550 (45×100×1.6T GALV,PVC랩핑,방염)</t>
  </si>
  <si>
    <t>일위 30호</t>
  </si>
  <si>
    <t>강화유리문용</t>
  </si>
  <si>
    <t>일위 31호</t>
  </si>
  <si>
    <t>도아록 설치</t>
  </si>
  <si>
    <t>일반도어록 레바형(목재창호)</t>
  </si>
  <si>
    <t>일위 32호</t>
  </si>
  <si>
    <t>창호유리설치 / 판유리</t>
  </si>
  <si>
    <t>유리두께 9mm 이하</t>
  </si>
  <si>
    <t>ALG00000030S</t>
  </si>
  <si>
    <t>일위 33호</t>
  </si>
  <si>
    <t>창호유리설치 / 복층유리</t>
  </si>
  <si>
    <t>유리두께 24mm 이하</t>
  </si>
  <si>
    <t>ALH00500010S</t>
  </si>
  <si>
    <t>일위 34호</t>
  </si>
  <si>
    <t>유리두께 28mm 이하</t>
  </si>
  <si>
    <t>ALH00600010S</t>
  </si>
  <si>
    <t>일위 35호</t>
  </si>
  <si>
    <t>유리주위 코킹</t>
  </si>
  <si>
    <t>5×5, 실리콘(양면)</t>
  </si>
  <si>
    <t>일위 36호</t>
  </si>
  <si>
    <t>복층유리 5×5,실리콘(양면)</t>
  </si>
  <si>
    <t>일위 37호</t>
  </si>
  <si>
    <t>세라민페인트, 붓칠 2회, H:100, CON'C면</t>
  </si>
  <si>
    <t>일위 38호</t>
  </si>
  <si>
    <t>세라민페인트, 붓칠 2회, H:100, GB면 줄퍼티</t>
  </si>
  <si>
    <t>일위 39호</t>
  </si>
  <si>
    <t>내벽 2회, 친환경, CON'C면</t>
  </si>
  <si>
    <t>일위 40호</t>
  </si>
  <si>
    <t>내벽 2회, 친환경, GB면 줄퍼티</t>
  </si>
  <si>
    <t>일위 41호</t>
  </si>
  <si>
    <t>재도장 친환경수성페인트 롤러칠</t>
  </si>
  <si>
    <t>콘크리트·모르타르면, 내벽 2회 + 바탕처리</t>
  </si>
  <si>
    <t>일위 42호</t>
  </si>
  <si>
    <t>아크릴수성페인트칠</t>
  </si>
  <si>
    <t>큐피트 크린솔(무광) 2회,바탕처리 포함</t>
  </si>
  <si>
    <t>일위 43호</t>
  </si>
  <si>
    <t>조합페인트(붓칠)</t>
  </si>
  <si>
    <t>철재면 2회 2급</t>
  </si>
  <si>
    <t>일위 44호</t>
  </si>
  <si>
    <t>비닐타일 깔기</t>
  </si>
  <si>
    <t>비닐타일, 3×450×450mm, 데코타일</t>
  </si>
  <si>
    <t>일위 45호</t>
  </si>
  <si>
    <t>바탕용,일반 9.5×2PL(나사본드붙임)</t>
  </si>
  <si>
    <t>일위 46호</t>
  </si>
  <si>
    <t>경량칸막이 설치 (C-STUD100×45×0.8T,W=150)</t>
  </si>
  <si>
    <t>일반 12.5t 2겹 양면+유리면 50mm (DW 1)</t>
  </si>
  <si>
    <t>일위 47호</t>
  </si>
  <si>
    <t>일위 48호</t>
  </si>
  <si>
    <t>SAW CUT</t>
  </si>
  <si>
    <t>콘크리트</t>
  </si>
  <si>
    <t>일위 49호</t>
  </si>
  <si>
    <t>철근콘크리트 철거</t>
  </si>
  <si>
    <t>일위 50호</t>
  </si>
  <si>
    <t>벽돌및블럭벽 철거</t>
  </si>
  <si>
    <t>일위 51호</t>
  </si>
  <si>
    <t>바닥 철거</t>
  </si>
  <si>
    <t>비닐타일</t>
  </si>
  <si>
    <t>일위 52호</t>
  </si>
  <si>
    <t>카펫타일 철거</t>
  </si>
  <si>
    <t>일위 53호</t>
  </si>
  <si>
    <t>벽 철거(복합 칸막이,스터드)</t>
  </si>
  <si>
    <t>일위 54호</t>
  </si>
  <si>
    <t>천장 철거(천정재,텍스+경량철골)</t>
  </si>
  <si>
    <t>해체재 재사용 안 함 (12.0T 기준)</t>
  </si>
  <si>
    <t>일위 55호</t>
  </si>
  <si>
    <t>칠판및게시판철거</t>
  </si>
  <si>
    <t>일위 56호</t>
  </si>
  <si>
    <t>알미늄 창호</t>
  </si>
  <si>
    <t>일위 57호</t>
  </si>
  <si>
    <t>목재 창호</t>
  </si>
  <si>
    <t>일위 58호</t>
  </si>
  <si>
    <t>프라스틱 창호</t>
  </si>
  <si>
    <t>일위 59호</t>
  </si>
  <si>
    <t>비닐 보양</t>
  </si>
  <si>
    <t>(석면자재이동구간 바닥),0.15mm×2겹</t>
  </si>
  <si>
    <t>일위 60호</t>
  </si>
  <si>
    <t>(석면자재이동구간 벽,천장),0.08mm×2겹</t>
  </si>
  <si>
    <t>일위 61호</t>
  </si>
  <si>
    <t>석면텍스 철거</t>
  </si>
  <si>
    <t>습윤,보양,개인보호장구,소모품등일체포함(비계및청소제외)</t>
  </si>
  <si>
    <t>일위 62호</t>
  </si>
  <si>
    <t>경량철골천정틀 철거</t>
  </si>
  <si>
    <t>일괄철거(M-BAR,캐링,마이너등)잔여석면불순물제거포함</t>
  </si>
  <si>
    <t>일위 63호</t>
  </si>
  <si>
    <t>석면비산농도측정비(500M2 이상해당)</t>
  </si>
  <si>
    <t>내       역       서</t>
  </si>
  <si>
    <t>품      명</t>
  </si>
  <si>
    <t>규      격</t>
  </si>
  <si>
    <t>비고</t>
  </si>
  <si>
    <t>운반비</t>
  </si>
  <si>
    <t>작업부산물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</si>
  <si>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</si>
  <si>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</si>
  <si>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</si>
  <si>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</si>
  <si>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</si>
  <si>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</si>
  <si>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</si>
  <si>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</si>
  <si>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</si>
  <si>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안전관리비</t>
  </si>
  <si>
    <t>품질관리비</t>
  </si>
  <si>
    <t>작업부산물(철거해체)</t>
  </si>
  <si>
    <t>사용자항목6</t>
  </si>
  <si>
    <t>사용자항목7</t>
  </si>
  <si>
    <t>관급자재대(관급자)</t>
  </si>
  <si>
    <t>사용자항목10</t>
  </si>
  <si>
    <t>폐기물처리비(일반)</t>
  </si>
  <si>
    <t>폐기물처리비(지정)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</si>
  <si>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</si>
  <si>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</si>
  <si>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</si>
  <si>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</si>
  <si>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</si>
  <si>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</si>
  <si>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</si>
  <si>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</si>
  <si>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0101. 가설공사</t>
  </si>
  <si>
    <t>건축물현장정리</t>
  </si>
  <si>
    <t>0102. 철근콘크리트공사</t>
  </si>
  <si>
    <t>0103. 조적공사</t>
  </si>
  <si>
    <t>자재 86호</t>
  </si>
  <si>
    <t>0104. 돌및타일공사</t>
  </si>
  <si>
    <t>0105. 목 공 사</t>
  </si>
  <si>
    <t>0106. 방수공사</t>
  </si>
  <si>
    <t>자재 18호</t>
  </si>
  <si>
    <t>자재 19호</t>
  </si>
  <si>
    <t>0107. 지붕및홈통공사</t>
  </si>
  <si>
    <t>0108. 판넬공사</t>
  </si>
  <si>
    <t>자재 57호</t>
  </si>
  <si>
    <t>0109. 금속공사</t>
  </si>
  <si>
    <t>자재  9호</t>
  </si>
  <si>
    <t>자재  8호</t>
  </si>
  <si>
    <t>자재 85호</t>
  </si>
  <si>
    <t>0110. 미장공사</t>
  </si>
  <si>
    <t>0111. 창호공사</t>
  </si>
  <si>
    <t>CAD -  1</t>
  </si>
  <si>
    <t>7,400 × 2,700 (150mm AL 단열바,프로로폰도장)</t>
  </si>
  <si>
    <t>CAW -  1</t>
  </si>
  <si>
    <t>1,650 × 1,750 (150mm AL 단열바,프로로폰도장)</t>
  </si>
  <si>
    <t>CAW -  2</t>
  </si>
  <si>
    <t>1,600 × 1,450 (150mm AL 단열바,프로로폰도장)</t>
  </si>
  <si>
    <t>CAW -  3</t>
  </si>
  <si>
    <t>1,400 × 1,750 (150mm AL 단열바,프로로폰도장)</t>
  </si>
  <si>
    <t>CAW -  4</t>
  </si>
  <si>
    <t>1,200 × 1,750 (150mm AL 단열바,프로로폰도장)</t>
  </si>
  <si>
    <t>CAW -  5</t>
  </si>
  <si>
    <t>1,200 × 1,450 (150mm AL 단열바,프로로폰도장)</t>
  </si>
  <si>
    <t>CAW -  6</t>
  </si>
  <si>
    <t>1,200 × 2,400 (150mm AL 단열바,프로로폰도장)</t>
  </si>
  <si>
    <t>CAW -  7</t>
  </si>
  <si>
    <t>1,200 × 1,200 (150mm AL 단열바,프로로폰도장)</t>
  </si>
  <si>
    <t>CAW -  8</t>
  </si>
  <si>
    <t>1,800 × 1,800 (150mm AL 단열바,프로로폰도장)</t>
  </si>
  <si>
    <t>CAW -  9</t>
  </si>
  <si>
    <t>4,800 × 1,750 (150mm AL 단열바,프로로폰도장)</t>
  </si>
  <si>
    <t>CAW - 10</t>
  </si>
  <si>
    <t>4,800 × 1,250 (150mm AL 단열바,프로로폰도장)</t>
  </si>
  <si>
    <t>CAW - 11</t>
  </si>
  <si>
    <t>7,400 × 8,900 (150mm AL 단열바,프로로폰도장)</t>
  </si>
  <si>
    <t>자재 20호</t>
  </si>
  <si>
    <t>자재 23호</t>
  </si>
  <si>
    <t>자재 77호</t>
  </si>
  <si>
    <t>자재 21호</t>
  </si>
  <si>
    <t>자재 67호</t>
  </si>
  <si>
    <t>0112. 유리공사</t>
  </si>
  <si>
    <t>자재  6호</t>
  </si>
  <si>
    <t>자재 13호</t>
  </si>
  <si>
    <t>자재 37호</t>
  </si>
  <si>
    <t>자재 38호</t>
  </si>
  <si>
    <t>0113. 도장공사</t>
  </si>
  <si>
    <t>0114. 수장공사</t>
  </si>
  <si>
    <t>자재 40호</t>
  </si>
  <si>
    <t>0115. 철거공사</t>
  </si>
  <si>
    <t>경비  1호</t>
  </si>
  <si>
    <t>경비  2호</t>
  </si>
  <si>
    <t>0116. 석면해체제거공사</t>
  </si>
  <si>
    <t>자재 56호</t>
  </si>
  <si>
    <t>경비 13호</t>
  </si>
  <si>
    <t>0117. 골 재 대</t>
  </si>
  <si>
    <t>자재 63호</t>
  </si>
  <si>
    <t>0118. 폐기물처리비(일반)</t>
  </si>
  <si>
    <t>경비 22호</t>
  </si>
  <si>
    <t>경비 21호</t>
  </si>
  <si>
    <t>경비 24호</t>
  </si>
  <si>
    <t>경비 23호</t>
  </si>
  <si>
    <t>경비  3호</t>
  </si>
  <si>
    <t>경비  4호</t>
  </si>
  <si>
    <t>0119. 폐기물처리비(지정)</t>
  </si>
  <si>
    <t>경비 10호</t>
  </si>
  <si>
    <t>경비  9호</t>
  </si>
  <si>
    <t>0201. 인테리어공사</t>
  </si>
  <si>
    <t>인테리어공사</t>
  </si>
  <si>
    <t>03. 안전관리비</t>
  </si>
  <si>
    <t>04. 품질관리비</t>
  </si>
  <si>
    <t>집      계      표</t>
  </si>
  <si>
    <t>수 량</t>
  </si>
  <si>
    <t>합계제외</t>
  </si>
  <si>
    <t>공 사 원 가 계 산 서</t>
  </si>
  <si>
    <t xml:space="preserve">                     구  분
  비   목</t>
  </si>
  <si>
    <t>구    성   비</t>
  </si>
  <si>
    <t>금      액</t>
  </si>
  <si>
    <t>비    고</t>
  </si>
  <si>
    <t>직   접   재  료  비</t>
  </si>
  <si>
    <t>A1</t>
  </si>
  <si>
    <t>간   접   재  료  비</t>
  </si>
  <si>
    <t>A2</t>
  </si>
  <si>
    <t>작업설.부산물 등(△)</t>
  </si>
  <si>
    <t>A3</t>
  </si>
  <si>
    <t>소                계</t>
  </si>
  <si>
    <t>A</t>
  </si>
  <si>
    <t>직   접   노  무  비</t>
  </si>
  <si>
    <t>B1</t>
  </si>
  <si>
    <t>간   접   노  무  비</t>
  </si>
  <si>
    <t>B2</t>
  </si>
  <si>
    <t>B</t>
  </si>
  <si>
    <t>기    계    경    비</t>
  </si>
  <si>
    <t>C4</t>
  </si>
  <si>
    <t>산  재  보   험   료</t>
  </si>
  <si>
    <t>C10</t>
  </si>
  <si>
    <t>고  용  보   험   료</t>
  </si>
  <si>
    <t>C11</t>
  </si>
  <si>
    <t>건  강  보   험   료</t>
  </si>
  <si>
    <t>C12</t>
  </si>
  <si>
    <t>연  금  보   험   료</t>
  </si>
  <si>
    <t>C13</t>
  </si>
  <si>
    <t>노인 장기 요양보험료</t>
  </si>
  <si>
    <t>C14</t>
  </si>
  <si>
    <t>산업 안전 보건관리비</t>
  </si>
  <si>
    <t>24,128,387 &lt; 28,954,065</t>
  </si>
  <si>
    <t>C16</t>
  </si>
  <si>
    <t>기    타    경    비</t>
  </si>
  <si>
    <t>C20</t>
  </si>
  <si>
    <t>환  경  보   전   비</t>
  </si>
  <si>
    <t>C25</t>
  </si>
  <si>
    <t>건설하도급보증수수료</t>
  </si>
  <si>
    <t>C30</t>
  </si>
  <si>
    <t>공사 이행 보증수수료</t>
  </si>
  <si>
    <t>C31</t>
  </si>
  <si>
    <t>건설기계대여보증수수료</t>
  </si>
  <si>
    <t>C32</t>
  </si>
  <si>
    <t>안  전  관   리   비</t>
  </si>
  <si>
    <t>C17</t>
  </si>
  <si>
    <t>품  질  관   리   비</t>
  </si>
  <si>
    <t>C18</t>
  </si>
  <si>
    <t>석  면  분   담   금</t>
  </si>
  <si>
    <t>C21</t>
  </si>
  <si>
    <t>임 금 채 권 부 담 금</t>
  </si>
  <si>
    <t>C22</t>
  </si>
  <si>
    <t>C</t>
  </si>
  <si>
    <t xml:space="preserve">         계</t>
  </si>
  <si>
    <t>X</t>
  </si>
  <si>
    <t>일  반   관   리  비</t>
  </si>
  <si>
    <t>D</t>
  </si>
  <si>
    <t>이                윤</t>
  </si>
  <si>
    <t>E</t>
  </si>
  <si>
    <t>폐기물 처리비 (일반)</t>
  </si>
  <si>
    <t>L4</t>
  </si>
  <si>
    <t>폐기물 처리비 (지정)</t>
  </si>
  <si>
    <t>L5</t>
  </si>
  <si>
    <t>총       원       가</t>
  </si>
  <si>
    <t>F</t>
  </si>
  <si>
    <t>부   가   가  치  세</t>
  </si>
  <si>
    <t>H</t>
  </si>
  <si>
    <t>도    급    금    액</t>
  </si>
  <si>
    <t>Y</t>
  </si>
  <si>
    <t>총   공   사  금  액</t>
  </si>
  <si>
    <t>노무비</t>
  </si>
  <si>
    <t>경  비</t>
  </si>
  <si>
    <t>순  공  사  원  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</si>
</sst>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2"/>
      <charset val="129"/>
      <scheme val="minor"/>
    </font>
    <font>
      <sz val="7"/>
      <color rgb="FF000080"/>
      <name val="굴림체"/>
      <family val="3"/>
      <charset val="129"/>
    </font>
    <font>
      <sz val="7"/>
      <color theme="1"/>
      <name val="굴림체"/>
      <family val="3"/>
      <charset val="129"/>
    </font>
    <font>
      <sz val="8"/>
      <color rgb="FF000080"/>
      <name val="굴림체"/>
      <family val="3"/>
      <charset val="129"/>
    </font>
    <font>
      <b/>
      <sz val="8"/>
      <color rgb="FF0000FF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9"/>
      <color rgb="FF000080"/>
      <name val="굴림체"/>
      <family val="3"/>
      <charset val="129"/>
    </font>
    <font>
      <sz val="9"/>
      <color rgb="FF00000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0FFFF"/>
        <bgColor indexed="64"/>
      </patternFill>
    </fill>
    <fill>
      <patternFill patternType="solid">
        <fgColor rgb="FFF4F4FD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left" vertical="center" shrinkToFit="1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right" vertical="center" shrinkToFit="1"/>
    </xf>
    <xf numFmtId="0" fontId="7" fillId="0" borderId="1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9" fillId="4" borderId="1" xfId="0" quotePrefix="1" applyFont="1" applyFill="1" applyBorder="1" applyAlignment="1">
      <alignment horizontal="left" vertical="center" shrinkToFit="1"/>
    </xf>
    <xf numFmtId="0" fontId="10" fillId="0" borderId="1" xfId="0" quotePrefix="1" applyFont="1" applyBorder="1" applyAlignment="1">
      <alignment horizontal="left" vertical="center" shrinkToFit="1"/>
    </xf>
    <xf numFmtId="0" fontId="10" fillId="0" borderId="1" xfId="0" applyFont="1" applyBorder="1" applyAlignment="1">
      <alignment horizontal="left" vertical="center" shrinkToFit="1"/>
    </xf>
    <xf numFmtId="0" fontId="10" fillId="0" borderId="1" xfId="0" quotePrefix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0" fontId="11" fillId="2" borderId="1" xfId="0" quotePrefix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left" vertical="center" shrinkToFit="1"/>
    </xf>
    <xf numFmtId="0" fontId="10" fillId="0" borderId="1" xfId="0" quotePrefix="1" applyFont="1" applyBorder="1" applyAlignment="1">
      <alignment horizontal="right" vertical="center" shrinkToFit="1"/>
    </xf>
    <xf numFmtId="0" fontId="14" fillId="0" borderId="11" xfId="0" quotePrefix="1" applyFont="1" applyBorder="1" applyAlignment="1">
      <alignment horizontal="left" vertical="center" shrinkToFit="1"/>
    </xf>
    <xf numFmtId="0" fontId="14" fillId="0" borderId="11" xfId="0" applyFont="1" applyBorder="1" applyAlignment="1">
      <alignment horizontal="right" vertical="center" shrinkToFit="1"/>
    </xf>
    <xf numFmtId="0" fontId="14" fillId="0" borderId="12" xfId="0" quotePrefix="1" applyFont="1" applyBorder="1" applyAlignment="1">
      <alignment horizontal="left" vertical="center" shrinkToFit="1"/>
    </xf>
    <xf numFmtId="0" fontId="14" fillId="0" borderId="12" xfId="0" applyFont="1" applyBorder="1" applyAlignment="1">
      <alignment horizontal="right" vertical="center" shrinkToFit="1"/>
    </xf>
    <xf numFmtId="0" fontId="14" fillId="0" borderId="13" xfId="0" quotePrefix="1" applyFont="1" applyBorder="1" applyAlignment="1">
      <alignment horizontal="left" vertical="center" shrinkToFit="1"/>
    </xf>
    <xf numFmtId="0" fontId="14" fillId="0" borderId="13" xfId="0" applyFont="1" applyBorder="1" applyAlignment="1">
      <alignment horizontal="right" vertical="center" shrinkToFit="1"/>
    </xf>
    <xf numFmtId="0" fontId="14" fillId="2" borderId="1" xfId="0" quotePrefix="1" applyFont="1" applyFill="1" applyBorder="1" applyAlignment="1">
      <alignment horizontal="left" vertical="center" shrinkToFit="1"/>
    </xf>
    <xf numFmtId="0" fontId="14" fillId="2" borderId="1" xfId="0" applyFont="1" applyFill="1" applyBorder="1" applyAlignment="1">
      <alignment horizontal="right" vertical="center" shrinkToFit="1"/>
    </xf>
    <xf numFmtId="0" fontId="14" fillId="0" borderId="13" xfId="0" applyFont="1" applyBorder="1" applyAlignment="1">
      <alignment horizontal="left" vertical="center" shrinkToFit="1"/>
    </xf>
    <xf numFmtId="0" fontId="14" fillId="0" borderId="12" xfId="0" applyFont="1" applyBorder="1" applyAlignment="1">
      <alignment horizontal="left" vertical="center" shrinkToFit="1"/>
    </xf>
    <xf numFmtId="0" fontId="14" fillId="0" borderId="1" xfId="0" applyFont="1" applyBorder="1" applyAlignment="1">
      <alignment horizontal="left" vertical="center" shrinkToFit="1"/>
    </xf>
    <xf numFmtId="0" fontId="14" fillId="0" borderId="1" xfId="0" applyFont="1" applyBorder="1" applyAlignment="1">
      <alignment horizontal="right" vertical="center" shrinkToFit="1"/>
    </xf>
    <xf numFmtId="0" fontId="14" fillId="0" borderId="1" xfId="0" quotePrefix="1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4" fillId="0" borderId="0" xfId="0" quotePrefix="1" applyFont="1">
      <alignment vertical="center"/>
    </xf>
    <xf numFmtId="0" fontId="5" fillId="0" borderId="0" xfId="0" applyFont="1">
      <alignment vertical="center"/>
    </xf>
    <xf numFmtId="0" fontId="13" fillId="3" borderId="10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6" xfId="0" applyFont="1" applyFill="1" applyBorder="1" applyAlignment="1">
      <alignment horizontal="lef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8" xfId="0" applyFont="1" applyFill="1" applyBorder="1" applyAlignment="1">
      <alignment horizontal="left" vertical="center" wrapText="1"/>
    </xf>
    <xf numFmtId="0" fontId="13" fillId="3" borderId="9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3" fillId="0" borderId="11" xfId="0" quotePrefix="1" applyFont="1" applyBorder="1" applyAlignment="1">
      <alignment horizontal="center" vertical="center" textRotation="255" shrinkToFit="1"/>
    </xf>
    <xf numFmtId="0" fontId="3" fillId="0" borderId="12" xfId="0" applyFont="1" applyBorder="1" applyAlignment="1">
      <alignment horizontal="center" vertical="center" textRotation="255" shrinkToFit="1"/>
    </xf>
    <xf numFmtId="0" fontId="3" fillId="0" borderId="13" xfId="0" applyFont="1" applyBorder="1" applyAlignment="1">
      <alignment horizontal="center" vertical="center" textRotation="255" shrinkToFit="1"/>
    </xf>
    <xf numFmtId="0" fontId="3" fillId="0" borderId="1" xfId="0" applyFont="1" applyBorder="1" applyAlignment="1">
      <alignment horizontal="center" vertical="center" textRotation="255" shrinkToFit="1"/>
    </xf>
    <xf numFmtId="0" fontId="3" fillId="0" borderId="11" xfId="0" applyFont="1" applyBorder="1" applyAlignment="1">
      <alignment horizontal="center" vertical="center" textRotation="255" shrinkToFit="1"/>
    </xf>
    <xf numFmtId="0" fontId="3" fillId="0" borderId="1" xfId="0" quotePrefix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14" fillId="2" borderId="1" xfId="0" quotePrefix="1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12" fillId="5" borderId="1" xfId="0" quotePrefix="1" applyFont="1" applyFill="1" applyBorder="1" applyAlignment="1">
      <alignment horizontal="left" vertical="center" shrinkToFit="1"/>
    </xf>
    <xf numFmtId="0" fontId="12" fillId="5" borderId="1" xfId="0" applyFont="1" applyFill="1" applyBorder="1" applyAlignment="1">
      <alignment horizontal="left" vertical="center" shrinkToFit="1"/>
    </xf>
    <xf numFmtId="0" fontId="12" fillId="5" borderId="3" xfId="0" quotePrefix="1" applyFont="1" applyFill="1" applyBorder="1" applyAlignment="1">
      <alignment horizontal="left" vertical="center" shrinkToFit="1"/>
    </xf>
    <xf numFmtId="0" fontId="12" fillId="5" borderId="4" xfId="0" quotePrefix="1" applyFont="1" applyFill="1" applyBorder="1" applyAlignment="1">
      <alignment horizontal="left" vertical="center" shrinkToFit="1"/>
    </xf>
    <xf numFmtId="0" fontId="12" fillId="5" borderId="5" xfId="0" quotePrefix="1" applyFont="1" applyFill="1" applyBorder="1" applyAlignment="1">
      <alignment horizontal="left" vertical="center" shrinkToFit="1"/>
    </xf>
    <xf numFmtId="0" fontId="9" fillId="4" borderId="3" xfId="0" quotePrefix="1" applyFont="1" applyFill="1" applyBorder="1" applyAlignment="1">
      <alignment horizontal="left" vertical="center" shrinkToFit="1"/>
    </xf>
    <xf numFmtId="0" fontId="9" fillId="4" borderId="4" xfId="0" quotePrefix="1" applyFont="1" applyFill="1" applyBorder="1" applyAlignment="1">
      <alignment horizontal="left" vertical="center" shrinkToFit="1"/>
    </xf>
    <xf numFmtId="0" fontId="9" fillId="4" borderId="5" xfId="0" quotePrefix="1" applyFont="1" applyFill="1" applyBorder="1" applyAlignment="1">
      <alignment horizontal="left" vertical="center" shrinkToFit="1"/>
    </xf>
    <xf numFmtId="0" fontId="9" fillId="4" borderId="1" xfId="0" quotePrefix="1" applyFont="1" applyFill="1" applyBorder="1" applyAlignment="1">
      <alignment horizontal="left" vertical="center" shrinkToFit="1"/>
    </xf>
    <xf numFmtId="0" fontId="9" fillId="4" borderId="1" xfId="0" applyFont="1" applyFill="1" applyBorder="1" applyAlignment="1">
      <alignment horizontal="left" vertical="center" shrinkToFit="1"/>
    </xf>
    <xf numFmtId="0" fontId="6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16"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026C5-00F0-485F-849D-EA94D273DA65}">
  <sheetPr>
    <tabColor rgb="FFF19D86"/>
  </sheetPr>
  <dimension ref="A1:K37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N23" sqref="N23"/>
    </sheetView>
  </sheetViews>
  <sheetFormatPr defaultRowHeight="16.5" x14ac:dyDescent="0.3"/>
  <cols>
    <col min="1" max="2" width="3.625" customWidth="1"/>
    <col min="3" max="3" width="17.625" style="2" customWidth="1"/>
    <col min="4" max="4" width="62.625" style="2" customWidth="1"/>
    <col min="5" max="5" width="15.625" style="4" customWidth="1"/>
    <col min="6" max="6" width="18.625" style="2" customWidth="1"/>
    <col min="7" max="9" width="9" hidden="1" customWidth="1"/>
    <col min="10" max="17" width="9" customWidth="1"/>
  </cols>
  <sheetData>
    <row r="1" spans="1:9" ht="30" customHeight="1" x14ac:dyDescent="0.3">
      <c r="A1" s="37" t="s">
        <v>1169</v>
      </c>
      <c r="B1" s="37"/>
      <c r="C1" s="37"/>
      <c r="D1" s="37"/>
      <c r="E1" s="37"/>
      <c r="F1" s="37"/>
    </row>
    <row r="2" spans="1:9" ht="15.95" customHeight="1" x14ac:dyDescent="0.3">
      <c r="A2" s="38" t="s">
        <v>3</v>
      </c>
      <c r="B2" s="39"/>
      <c r="C2" s="39"/>
      <c r="D2" s="39"/>
      <c r="E2" s="39"/>
      <c r="F2" s="39"/>
    </row>
    <row r="3" spans="1:9" ht="12" customHeight="1" x14ac:dyDescent="0.3">
      <c r="A3" s="40" t="s">
        <v>1170</v>
      </c>
      <c r="B3" s="41"/>
      <c r="C3" s="42"/>
      <c r="D3" s="46" t="s">
        <v>1171</v>
      </c>
      <c r="E3" s="46" t="s">
        <v>1172</v>
      </c>
      <c r="F3" s="46" t="s">
        <v>1173</v>
      </c>
    </row>
    <row r="4" spans="1:9" ht="12" customHeight="1" x14ac:dyDescent="0.3">
      <c r="A4" s="43"/>
      <c r="B4" s="44"/>
      <c r="C4" s="45"/>
      <c r="D4" s="46"/>
      <c r="E4" s="46"/>
      <c r="F4" s="46"/>
    </row>
    <row r="5" spans="1:9" ht="13.5" customHeight="1" x14ac:dyDescent="0.3">
      <c r="A5" s="47" t="s">
        <v>1240</v>
      </c>
      <c r="B5" s="47" t="s">
        <v>326</v>
      </c>
      <c r="C5" s="24" t="s">
        <v>1174</v>
      </c>
      <c r="D5" s="24" t="s">
        <v>305</v>
      </c>
      <c r="E5" s="25">
        <f>ROUNDDOWN(집계표!F25-집계표!AV25, 0)</f>
        <v>0</v>
      </c>
      <c r="F5" s="24" t="s">
        <v>305</v>
      </c>
      <c r="G5" s="1" t="s">
        <v>1175</v>
      </c>
      <c r="H5">
        <v>0</v>
      </c>
      <c r="I5">
        <f t="shared" ref="I5:I30" si="0">E5</f>
        <v>0</v>
      </c>
    </row>
    <row r="6" spans="1:9" ht="13.5" customHeight="1" x14ac:dyDescent="0.3">
      <c r="A6" s="48"/>
      <c r="B6" s="48"/>
      <c r="C6" s="26" t="s">
        <v>1176</v>
      </c>
      <c r="D6" s="26" t="s">
        <v>305</v>
      </c>
      <c r="E6" s="27">
        <f>ROUNDDOWN(E5*H6, 0)</f>
        <v>0</v>
      </c>
      <c r="F6" s="26" t="s">
        <v>305</v>
      </c>
      <c r="G6" s="1" t="s">
        <v>1177</v>
      </c>
      <c r="H6">
        <v>0</v>
      </c>
      <c r="I6">
        <f t="shared" si="0"/>
        <v>0</v>
      </c>
    </row>
    <row r="7" spans="1:9" ht="13.5" customHeight="1" x14ac:dyDescent="0.3">
      <c r="A7" s="49"/>
      <c r="B7" s="49"/>
      <c r="C7" s="28" t="s">
        <v>1178</v>
      </c>
      <c r="D7" s="28" t="s">
        <v>305</v>
      </c>
      <c r="E7" s="29">
        <f>집계표!T25</f>
        <v>0</v>
      </c>
      <c r="F7" s="28" t="s">
        <v>305</v>
      </c>
      <c r="G7" s="1" t="s">
        <v>1179</v>
      </c>
      <c r="H7">
        <v>0</v>
      </c>
      <c r="I7">
        <f t="shared" si="0"/>
        <v>0</v>
      </c>
    </row>
    <row r="8" spans="1:9" ht="13.5" customHeight="1" x14ac:dyDescent="0.3">
      <c r="A8" s="50"/>
      <c r="B8" s="50"/>
      <c r="C8" s="30" t="s">
        <v>1180</v>
      </c>
      <c r="D8" s="30" t="s">
        <v>305</v>
      </c>
      <c r="E8" s="31">
        <f>SUM(E5:E6)-ABS(E7)</f>
        <v>0</v>
      </c>
      <c r="F8" s="30" t="s">
        <v>305</v>
      </c>
      <c r="G8" s="1" t="s">
        <v>1181</v>
      </c>
      <c r="H8">
        <v>0</v>
      </c>
      <c r="I8">
        <f t="shared" si="0"/>
        <v>0</v>
      </c>
    </row>
    <row r="9" spans="1:9" ht="13.5" customHeight="1" x14ac:dyDescent="0.3">
      <c r="A9" s="51"/>
      <c r="B9" s="47" t="s">
        <v>1238</v>
      </c>
      <c r="C9" s="24" t="s">
        <v>1182</v>
      </c>
      <c r="D9" s="24" t="s">
        <v>305</v>
      </c>
      <c r="E9" s="25">
        <f>ROUNDDOWN(집계표!H25, 0)</f>
        <v>0</v>
      </c>
      <c r="F9" s="24" t="s">
        <v>305</v>
      </c>
      <c r="G9" s="1" t="s">
        <v>1183</v>
      </c>
      <c r="H9">
        <v>0</v>
      </c>
      <c r="I9">
        <f t="shared" si="0"/>
        <v>0</v>
      </c>
    </row>
    <row r="10" spans="1:9" ht="13.5" customHeight="1" x14ac:dyDescent="0.3">
      <c r="A10" s="49"/>
      <c r="B10" s="49"/>
      <c r="C10" s="28" t="s">
        <v>1184</v>
      </c>
      <c r="D10" s="32" t="str">
        <f>"직.노*"&amp;H10*100&amp;"%"</f>
        <v>직.노*5%</v>
      </c>
      <c r="E10" s="29">
        <f>ROUNDDOWN(E9*H10, 0)</f>
        <v>0</v>
      </c>
      <c r="F10" s="28" t="s">
        <v>305</v>
      </c>
      <c r="G10" s="1" t="s">
        <v>1185</v>
      </c>
      <c r="H10">
        <v>0.05</v>
      </c>
      <c r="I10">
        <f t="shared" si="0"/>
        <v>0</v>
      </c>
    </row>
    <row r="11" spans="1:9" ht="13.5" customHeight="1" x14ac:dyDescent="0.3">
      <c r="A11" s="50"/>
      <c r="B11" s="50"/>
      <c r="C11" s="30" t="s">
        <v>1180</v>
      </c>
      <c r="D11" s="30" t="s">
        <v>305</v>
      </c>
      <c r="E11" s="31">
        <f>SUM(E9:E10)</f>
        <v>0</v>
      </c>
      <c r="F11" s="30" t="s">
        <v>305</v>
      </c>
      <c r="G11" s="1" t="s">
        <v>1186</v>
      </c>
      <c r="H11">
        <v>0</v>
      </c>
      <c r="I11">
        <f t="shared" si="0"/>
        <v>0</v>
      </c>
    </row>
    <row r="12" spans="1:9" ht="13.5" customHeight="1" x14ac:dyDescent="0.3">
      <c r="A12" s="51"/>
      <c r="B12" s="47" t="s">
        <v>1239</v>
      </c>
      <c r="C12" s="24" t="s">
        <v>1187</v>
      </c>
      <c r="D12" s="24" t="s">
        <v>305</v>
      </c>
      <c r="E12" s="25">
        <f>ROUNDDOWN(집계표!J25, 0)</f>
        <v>0</v>
      </c>
      <c r="F12" s="24" t="s">
        <v>305</v>
      </c>
      <c r="G12" s="1" t="s">
        <v>1188</v>
      </c>
      <c r="H12">
        <v>0</v>
      </c>
      <c r="I12">
        <f t="shared" si="0"/>
        <v>0</v>
      </c>
    </row>
    <row r="13" spans="1:9" ht="13.5" customHeight="1" x14ac:dyDescent="0.3">
      <c r="A13" s="48"/>
      <c r="B13" s="48"/>
      <c r="C13" s="26" t="s">
        <v>1189</v>
      </c>
      <c r="D13" s="33" t="str">
        <f>"(노)*"&amp;H13*100&amp;"%"</f>
        <v>(노)*3.56%</v>
      </c>
      <c r="E13" s="27">
        <f>ROUNDDOWN((E11)*H13, 0)</f>
        <v>0</v>
      </c>
      <c r="F13" s="26" t="s">
        <v>305</v>
      </c>
      <c r="G13" s="1" t="s">
        <v>1190</v>
      </c>
      <c r="H13">
        <v>3.56E-2</v>
      </c>
      <c r="I13">
        <f t="shared" si="0"/>
        <v>0</v>
      </c>
    </row>
    <row r="14" spans="1:9" ht="13.5" customHeight="1" x14ac:dyDescent="0.3">
      <c r="A14" s="48"/>
      <c r="B14" s="48"/>
      <c r="C14" s="26" t="s">
        <v>1191</v>
      </c>
      <c r="D14" s="33" t="str">
        <f>"(노)*"&amp;H14*100&amp;"%"</f>
        <v>(노)*1.01%</v>
      </c>
      <c r="E14" s="27">
        <f>ROUNDDOWN((E11)*H14, 0)</f>
        <v>0</v>
      </c>
      <c r="F14" s="26" t="s">
        <v>305</v>
      </c>
      <c r="G14" s="1" t="s">
        <v>1192</v>
      </c>
      <c r="H14">
        <v>1.01E-2</v>
      </c>
      <c r="I14">
        <f t="shared" si="0"/>
        <v>0</v>
      </c>
    </row>
    <row r="15" spans="1:9" ht="13.5" customHeight="1" x14ac:dyDescent="0.3">
      <c r="A15" s="48"/>
      <c r="B15" s="48"/>
      <c r="C15" s="26" t="s">
        <v>1193</v>
      </c>
      <c r="D15" s="33" t="str">
        <f>"(직.노)*"&amp;H15*100&amp;"%"</f>
        <v>(직.노)*3.595%</v>
      </c>
      <c r="E15" s="27">
        <f>ROUNDDOWN((E9)*H15, 0)</f>
        <v>0</v>
      </c>
      <c r="F15" s="26" t="s">
        <v>305</v>
      </c>
      <c r="G15" s="1" t="s">
        <v>1194</v>
      </c>
      <c r="H15">
        <v>3.5950000000000003E-2</v>
      </c>
      <c r="I15">
        <f t="shared" si="0"/>
        <v>0</v>
      </c>
    </row>
    <row r="16" spans="1:9" ht="13.5" customHeight="1" x14ac:dyDescent="0.3">
      <c r="A16" s="48"/>
      <c r="B16" s="48"/>
      <c r="C16" s="26" t="s">
        <v>1195</v>
      </c>
      <c r="D16" s="33" t="str">
        <f>"(직.노)*"&amp;H16*100&amp;"%"</f>
        <v>(직.노)*4.75%</v>
      </c>
      <c r="E16" s="27">
        <f>ROUNDDOWN((E9)*H16, 0)</f>
        <v>0</v>
      </c>
      <c r="F16" s="26" t="s">
        <v>305</v>
      </c>
      <c r="G16" s="1" t="s">
        <v>1196</v>
      </c>
      <c r="H16">
        <v>4.7500000000000001E-2</v>
      </c>
      <c r="I16">
        <f t="shared" si="0"/>
        <v>0</v>
      </c>
    </row>
    <row r="17" spans="1:9" ht="13.5" customHeight="1" x14ac:dyDescent="0.3">
      <c r="A17" s="48"/>
      <c r="B17" s="48"/>
      <c r="C17" s="26" t="s">
        <v>1197</v>
      </c>
      <c r="D17" s="33" t="str">
        <f>"(건강보험료)*"&amp;H17*100&amp;"%"</f>
        <v>(건강보험료)*13.14%</v>
      </c>
      <c r="E17" s="27">
        <f>ROUNDDOWN((E15)*H17, 0)</f>
        <v>0</v>
      </c>
      <c r="F17" s="26" t="s">
        <v>305</v>
      </c>
      <c r="G17" s="1" t="s">
        <v>1198</v>
      </c>
      <c r="H17">
        <v>0.13140000000000002</v>
      </c>
      <c r="I17">
        <f t="shared" si="0"/>
        <v>0</v>
      </c>
    </row>
    <row r="18" spans="1:9" ht="13.5" customHeight="1" x14ac:dyDescent="0.3">
      <c r="A18" s="48"/>
      <c r="B18" s="48"/>
      <c r="C18" s="26" t="s">
        <v>1199</v>
      </c>
      <c r="D18" s="33" t="str">
        <f>"(재+직.노+(-0)/1.1)*"&amp;H18*100&amp;"%"&amp;"+4,325,000 &lt; ((재+직.노)*2.28%+0,0)*1.2"</f>
        <v>(재+직.노+(-0)/1.1)*2.28%+4,325,000 &lt; ((재+직.노)*2.28%+0,0)*1.2</v>
      </c>
      <c r="E18" s="27">
        <f>ROUNDDOWN((E8+E9+(0-0)/1.1)*H18+0, 0)</f>
        <v>0</v>
      </c>
      <c r="F18" s="26" t="s">
        <v>1200</v>
      </c>
      <c r="G18" s="1" t="s">
        <v>1201</v>
      </c>
      <c r="H18">
        <v>2.2799999999999997E-2</v>
      </c>
      <c r="I18">
        <f t="shared" si="0"/>
        <v>0</v>
      </c>
    </row>
    <row r="19" spans="1:9" ht="13.5" customHeight="1" x14ac:dyDescent="0.3">
      <c r="A19" s="48"/>
      <c r="B19" s="48"/>
      <c r="C19" s="26" t="s">
        <v>1202</v>
      </c>
      <c r="D19" s="33" t="str">
        <f>"(재+노)*"&amp;H19*100&amp;"%"</f>
        <v>(재+노)*3%</v>
      </c>
      <c r="E19" s="27">
        <f>ROUNDDOWN((E8+E11)*H19, 0)</f>
        <v>0</v>
      </c>
      <c r="F19" s="26" t="s">
        <v>305</v>
      </c>
      <c r="G19" s="1" t="s">
        <v>1203</v>
      </c>
      <c r="H19">
        <v>0.03</v>
      </c>
      <c r="I19">
        <f t="shared" si="0"/>
        <v>0</v>
      </c>
    </row>
    <row r="20" spans="1:9" ht="13.5" customHeight="1" x14ac:dyDescent="0.3">
      <c r="A20" s="48"/>
      <c r="B20" s="48"/>
      <c r="C20" s="26" t="s">
        <v>1204</v>
      </c>
      <c r="D20" s="33" t="str">
        <f>"(재+직.노+기.경)*"&amp;H20*100&amp;"%"</f>
        <v>(재+직.노+기.경)*0.5%</v>
      </c>
      <c r="E20" s="27">
        <f>ROUNDDOWN((E8+E9+E12)*H20, 0)</f>
        <v>0</v>
      </c>
      <c r="F20" s="26" t="s">
        <v>305</v>
      </c>
      <c r="G20" s="1" t="s">
        <v>1205</v>
      </c>
      <c r="H20">
        <v>5.0000000000000001E-3</v>
      </c>
      <c r="I20">
        <f t="shared" si="0"/>
        <v>0</v>
      </c>
    </row>
    <row r="21" spans="1:9" ht="13.5" customHeight="1" x14ac:dyDescent="0.3">
      <c r="A21" s="48"/>
      <c r="B21" s="48"/>
      <c r="C21" s="26" t="s">
        <v>1206</v>
      </c>
      <c r="D21" s="33" t="str">
        <f>"(재+직.노+기.경)*"&amp;H21*100&amp;"%"</f>
        <v>(재+직.노+기.경)*0.081%</v>
      </c>
      <c r="E21" s="27">
        <f>ROUNDDOWN((E8+E9+E12)*H21, 0)</f>
        <v>0</v>
      </c>
      <c r="F21" s="26" t="s">
        <v>305</v>
      </c>
      <c r="G21" s="1" t="s">
        <v>1207</v>
      </c>
      <c r="H21">
        <v>8.1000000000000006E-4</v>
      </c>
      <c r="I21">
        <f t="shared" si="0"/>
        <v>0</v>
      </c>
    </row>
    <row r="22" spans="1:9" ht="13.5" customHeight="1" x14ac:dyDescent="0.3">
      <c r="A22" s="48"/>
      <c r="B22" s="48"/>
      <c r="C22" s="26" t="s">
        <v>1208</v>
      </c>
      <c r="D22" s="33" t="str">
        <f>"(재+직.노+기.경)*"&amp;H22*100&amp;"%"&amp;"*(6/12)"</f>
        <v>(재+직.노+기.경)*0.0108%*(6/12)</v>
      </c>
      <c r="E22" s="27">
        <f>ROUNDDOWN((E8+E9+E12)*H22*(6/12), 0)</f>
        <v>0</v>
      </c>
      <c r="F22" s="26" t="s">
        <v>305</v>
      </c>
      <c r="G22" s="1" t="s">
        <v>1209</v>
      </c>
      <c r="H22">
        <v>1.0800000000000001E-4</v>
      </c>
      <c r="I22">
        <f t="shared" si="0"/>
        <v>0</v>
      </c>
    </row>
    <row r="23" spans="1:9" ht="13.5" customHeight="1" x14ac:dyDescent="0.3">
      <c r="A23" s="48"/>
      <c r="B23" s="48"/>
      <c r="C23" s="26" t="s">
        <v>1210</v>
      </c>
      <c r="D23" s="33" t="str">
        <f>"(재+직.노+기.경)*"&amp;H23*100&amp;"%"</f>
        <v>(재+직.노+기.경)*0.07%</v>
      </c>
      <c r="E23" s="27">
        <f>ROUNDDOWN((E8+E9+E12)*H23, 0)</f>
        <v>0</v>
      </c>
      <c r="F23" s="26" t="s">
        <v>305</v>
      </c>
      <c r="G23" s="1" t="s">
        <v>1211</v>
      </c>
      <c r="H23">
        <v>7.000000000000001E-4</v>
      </c>
      <c r="I23">
        <f t="shared" si="0"/>
        <v>0</v>
      </c>
    </row>
    <row r="24" spans="1:9" ht="13.5" customHeight="1" x14ac:dyDescent="0.3">
      <c r="A24" s="48"/>
      <c r="B24" s="48"/>
      <c r="C24" s="26" t="s">
        <v>1212</v>
      </c>
      <c r="D24" s="26" t="s">
        <v>305</v>
      </c>
      <c r="E24" s="27">
        <f>ROUNDDOWN(집계표!AE25, 0)</f>
        <v>0</v>
      </c>
      <c r="F24" s="26" t="s">
        <v>305</v>
      </c>
      <c r="G24" s="1" t="s">
        <v>1213</v>
      </c>
      <c r="H24">
        <v>0</v>
      </c>
      <c r="I24">
        <f t="shared" si="0"/>
        <v>0</v>
      </c>
    </row>
    <row r="25" spans="1:9" ht="13.5" customHeight="1" x14ac:dyDescent="0.3">
      <c r="A25" s="48"/>
      <c r="B25" s="48"/>
      <c r="C25" s="26" t="s">
        <v>1214</v>
      </c>
      <c r="D25" s="26" t="s">
        <v>305</v>
      </c>
      <c r="E25" s="27">
        <f>ROUNDDOWN(집계표!AF25, 0)</f>
        <v>0</v>
      </c>
      <c r="F25" s="26" t="s">
        <v>305</v>
      </c>
      <c r="G25" s="1" t="s">
        <v>1215</v>
      </c>
      <c r="H25">
        <v>0</v>
      </c>
      <c r="I25">
        <f t="shared" si="0"/>
        <v>0</v>
      </c>
    </row>
    <row r="26" spans="1:9" ht="13.5" customHeight="1" x14ac:dyDescent="0.3">
      <c r="A26" s="48"/>
      <c r="B26" s="48"/>
      <c r="C26" s="26" t="s">
        <v>1216</v>
      </c>
      <c r="D26" s="33" t="str">
        <f>"노*"&amp;H26*100&amp;"%"</f>
        <v>노*0.006%</v>
      </c>
      <c r="E26" s="27">
        <f>ROUNDDOWN(E11*H26, 0)</f>
        <v>0</v>
      </c>
      <c r="F26" s="26" t="s">
        <v>305</v>
      </c>
      <c r="G26" s="1" t="s">
        <v>1217</v>
      </c>
      <c r="H26">
        <v>6.0000000000000002E-5</v>
      </c>
      <c r="I26">
        <f t="shared" si="0"/>
        <v>0</v>
      </c>
    </row>
    <row r="27" spans="1:9" ht="13.5" customHeight="1" x14ac:dyDescent="0.3">
      <c r="A27" s="49"/>
      <c r="B27" s="49"/>
      <c r="C27" s="28" t="s">
        <v>1218</v>
      </c>
      <c r="D27" s="32" t="str">
        <f>"노*"&amp;H27*100&amp;"%"</f>
        <v>노*0.09%</v>
      </c>
      <c r="E27" s="29">
        <f>ROUNDDOWN(E11*H27, 0)</f>
        <v>0</v>
      </c>
      <c r="F27" s="28" t="s">
        <v>305</v>
      </c>
      <c r="G27" s="1" t="s">
        <v>1219</v>
      </c>
      <c r="H27">
        <v>8.9999999999999998E-4</v>
      </c>
      <c r="I27">
        <f t="shared" si="0"/>
        <v>0</v>
      </c>
    </row>
    <row r="28" spans="1:9" ht="13.5" customHeight="1" x14ac:dyDescent="0.3">
      <c r="A28" s="50"/>
      <c r="B28" s="50"/>
      <c r="C28" s="30" t="s">
        <v>1180</v>
      </c>
      <c r="D28" s="30" t="s">
        <v>305</v>
      </c>
      <c r="E28" s="31">
        <f>SUM(E12:E27)</f>
        <v>0</v>
      </c>
      <c r="F28" s="30" t="s">
        <v>305</v>
      </c>
      <c r="G28" s="1" t="s">
        <v>1220</v>
      </c>
      <c r="H28">
        <v>0</v>
      </c>
      <c r="I28">
        <f t="shared" si="0"/>
        <v>0</v>
      </c>
    </row>
    <row r="29" spans="1:9" ht="13.5" customHeight="1" x14ac:dyDescent="0.3">
      <c r="A29" s="50"/>
      <c r="B29" s="54" t="s">
        <v>1221</v>
      </c>
      <c r="C29" s="55"/>
      <c r="D29" s="30" t="s">
        <v>305</v>
      </c>
      <c r="E29" s="31">
        <f>E8+E11+E28</f>
        <v>0</v>
      </c>
      <c r="F29" s="30" t="s">
        <v>305</v>
      </c>
      <c r="G29" s="1" t="s">
        <v>1222</v>
      </c>
      <c r="H29">
        <v>0</v>
      </c>
      <c r="I29">
        <f t="shared" si="0"/>
        <v>0</v>
      </c>
    </row>
    <row r="30" spans="1:9" ht="13.5" customHeight="1" x14ac:dyDescent="0.3">
      <c r="A30" s="52" t="s">
        <v>1223</v>
      </c>
      <c r="B30" s="53"/>
      <c r="C30" s="53"/>
      <c r="D30" s="34" t="str">
        <f>"(재+노+경)*"&amp;H30*100&amp;"%"</f>
        <v>(재+노+경)*4%</v>
      </c>
      <c r="E30" s="35">
        <f>ROUNDDOWN((E8+E11+E28)*H30, 0)</f>
        <v>0</v>
      </c>
      <c r="F30" s="36" t="s">
        <v>305</v>
      </c>
      <c r="G30" s="1" t="s">
        <v>1224</v>
      </c>
      <c r="H30">
        <v>0.04</v>
      </c>
      <c r="I30">
        <f t="shared" si="0"/>
        <v>0</v>
      </c>
    </row>
    <row r="31" spans="1:9" ht="13.5" customHeight="1" x14ac:dyDescent="0.3">
      <c r="A31" s="52" t="s">
        <v>1225</v>
      </c>
      <c r="B31" s="53"/>
      <c r="C31" s="53"/>
      <c r="D31" s="34" t="str">
        <f>"(노+경+일)*"&amp;H31*100&amp;"%"</f>
        <v>(노+경+일)*9.48%</v>
      </c>
      <c r="E31" s="35">
        <f>E34-E33-E32-0-E30-E29</f>
        <v>0</v>
      </c>
      <c r="F31" s="36" t="s">
        <v>305</v>
      </c>
      <c r="G31" s="1" t="s">
        <v>1226</v>
      </c>
      <c r="H31">
        <v>9.4799999999999995E-2</v>
      </c>
      <c r="I31">
        <f>(I11+I28+I30)*H31</f>
        <v>0</v>
      </c>
    </row>
    <row r="32" spans="1:9" ht="13.5" customHeight="1" x14ac:dyDescent="0.3">
      <c r="A32" s="52" t="s">
        <v>1227</v>
      </c>
      <c r="B32" s="53"/>
      <c r="C32" s="53"/>
      <c r="D32" s="36" t="s">
        <v>305</v>
      </c>
      <c r="E32" s="35">
        <f>ROUNDDOWN(집계표!AM25, 0)</f>
        <v>0</v>
      </c>
      <c r="F32" s="36" t="s">
        <v>305</v>
      </c>
      <c r="G32" s="1" t="s">
        <v>1228</v>
      </c>
      <c r="H32">
        <v>0</v>
      </c>
      <c r="I32">
        <f>E32</f>
        <v>0</v>
      </c>
    </row>
    <row r="33" spans="1:9" ht="13.5" customHeight="1" x14ac:dyDescent="0.3">
      <c r="A33" s="52" t="s">
        <v>1229</v>
      </c>
      <c r="B33" s="53"/>
      <c r="C33" s="53"/>
      <c r="D33" s="36" t="s">
        <v>305</v>
      </c>
      <c r="E33" s="35">
        <f>ROUNDDOWN(집계표!AN25, 0)</f>
        <v>0</v>
      </c>
      <c r="F33" s="36" t="s">
        <v>305</v>
      </c>
      <c r="G33" s="1" t="s">
        <v>1230</v>
      </c>
      <c r="H33">
        <v>0</v>
      </c>
      <c r="I33">
        <f>E33</f>
        <v>0</v>
      </c>
    </row>
    <row r="34" spans="1:9" ht="13.5" customHeight="1" x14ac:dyDescent="0.3">
      <c r="A34" s="52" t="s">
        <v>1231</v>
      </c>
      <c r="B34" s="53"/>
      <c r="C34" s="53"/>
      <c r="D34" s="36" t="s">
        <v>305</v>
      </c>
      <c r="E34" s="35">
        <f>ROUNDDOWN(E36-E35, 0)</f>
        <v>0</v>
      </c>
      <c r="F34" s="36" t="s">
        <v>305</v>
      </c>
      <c r="G34" s="1" t="s">
        <v>1232</v>
      </c>
      <c r="H34">
        <v>0</v>
      </c>
      <c r="I34">
        <f>SUM(I29:I33)</f>
        <v>0</v>
      </c>
    </row>
    <row r="35" spans="1:9" ht="13.5" customHeight="1" x14ac:dyDescent="0.3">
      <c r="A35" s="52" t="s">
        <v>1233</v>
      </c>
      <c r="B35" s="53"/>
      <c r="C35" s="53"/>
      <c r="D35" s="34" t="str">
        <f>"(총원가)*"&amp;H35*100&amp;"%"</f>
        <v>(총원가)*10%</v>
      </c>
      <c r="E35" s="35">
        <f>ROUNDDOWN(((E36)/110)*10, 0)</f>
        <v>0</v>
      </c>
      <c r="F35" s="36" t="s">
        <v>305</v>
      </c>
      <c r="G35" s="1" t="s">
        <v>1234</v>
      </c>
      <c r="H35">
        <v>0.1</v>
      </c>
      <c r="I35">
        <f>ROUNDDOWN((I34)*H35, 0)</f>
        <v>0</v>
      </c>
    </row>
    <row r="36" spans="1:9" ht="13.5" customHeight="1" x14ac:dyDescent="0.3">
      <c r="A36" s="54" t="s">
        <v>1235</v>
      </c>
      <c r="B36" s="55"/>
      <c r="C36" s="55"/>
      <c r="D36" s="30" t="s">
        <v>305</v>
      </c>
      <c r="E36" s="31">
        <f>INT(I36/1000)*1000</f>
        <v>0</v>
      </c>
      <c r="F36" s="30" t="s">
        <v>305</v>
      </c>
      <c r="G36" s="1" t="s">
        <v>1236</v>
      </c>
      <c r="H36">
        <v>0</v>
      </c>
      <c r="I36">
        <f>I34+I35</f>
        <v>0</v>
      </c>
    </row>
    <row r="37" spans="1:9" ht="13.5" customHeight="1" x14ac:dyDescent="0.3">
      <c r="A37" s="54" t="s">
        <v>1237</v>
      </c>
      <c r="B37" s="55"/>
      <c r="C37" s="55"/>
      <c r="D37" s="30" t="s">
        <v>305</v>
      </c>
      <c r="E37" s="31">
        <f>ROUNDDOWN(E36+0+0+0, 0)</f>
        <v>0</v>
      </c>
      <c r="F37" s="30" t="s">
        <v>305</v>
      </c>
      <c r="H37">
        <v>0</v>
      </c>
      <c r="I37">
        <f>I36+0+0+0</f>
        <v>0</v>
      </c>
    </row>
  </sheetData>
  <mergeCells count="19">
    <mergeCell ref="B12:B28"/>
    <mergeCell ref="A5:A29"/>
    <mergeCell ref="A35:C35"/>
    <mergeCell ref="A36:C36"/>
    <mergeCell ref="A37:C37"/>
    <mergeCell ref="B29:C29"/>
    <mergeCell ref="A30:C30"/>
    <mergeCell ref="A31:C31"/>
    <mergeCell ref="A32:C32"/>
    <mergeCell ref="A33:C33"/>
    <mergeCell ref="A34:C34"/>
    <mergeCell ref="B5:B8"/>
    <mergeCell ref="B9:B11"/>
    <mergeCell ref="A1:F1"/>
    <mergeCell ref="A2:F2"/>
    <mergeCell ref="A3:C4"/>
    <mergeCell ref="D3:D4"/>
    <mergeCell ref="E3:E4"/>
    <mergeCell ref="F3:F4"/>
  </mergeCells>
  <phoneticPr fontId="1" type="noConversion"/>
  <conditionalFormatting sqref="A5:F37">
    <cfRule type="containsText" dxfId="15" priority="1" stopIfTrue="1" operator="containsText" text=".">
      <formula>NOT(ISERROR(SEARCH(".",A5)))</formula>
    </cfRule>
    <cfRule type="notContainsText" dxfId="14" priority="2" stopIfTrue="1" operator="notContains" text=".">
      <formula>ISERROR(SEARCH(".",A5))</formula>
    </cfRule>
  </conditionalFormatting>
  <pageMargins left="0.74555149110298213" right="0" top="0.4305908611817223" bottom="0.1388888888888889" header="0.3" footer="0.138888888888888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8047E-0F15-4B4B-A1D2-BE6BACF44B4E}">
  <sheetPr>
    <tabColor rgb="FFF19D86"/>
  </sheetPr>
  <dimension ref="A1:AY67"/>
  <sheetViews>
    <sheetView workbookViewId="0">
      <pane xSplit="4" ySplit="4" topLeftCell="E26" activePane="bottomRight" state="frozen"/>
      <selection pane="topRight" activeCell="E1" sqref="E1"/>
      <selection pane="bottomLeft" activeCell="A5" sqref="A5"/>
      <selection pane="bottomRight" sqref="A1:M1"/>
    </sheetView>
  </sheetViews>
  <sheetFormatPr defaultRowHeight="16.5" x14ac:dyDescent="0.3"/>
  <cols>
    <col min="1" max="1" width="20.625" style="2" customWidth="1"/>
    <col min="2" max="2" width="19.625" style="2" customWidth="1"/>
    <col min="3" max="3" width="4.625" style="3" customWidth="1"/>
    <col min="4" max="4" width="6.625" style="3" customWidth="1"/>
    <col min="5" max="5" width="6.625" style="4" customWidth="1"/>
    <col min="6" max="6" width="9.625" style="4" customWidth="1"/>
    <col min="7" max="7" width="6.625" style="4" customWidth="1"/>
    <col min="8" max="8" width="9.625" style="4" customWidth="1"/>
    <col min="9" max="9" width="6.625" style="4" customWidth="1"/>
    <col min="10" max="10" width="9.625" style="4" customWidth="1"/>
    <col min="11" max="11" width="6.625" style="4" customWidth="1"/>
    <col min="12" max="12" width="9.625" style="4" customWidth="1"/>
    <col min="13" max="13" width="5.625" style="2" customWidth="1"/>
    <col min="14" max="51" width="9" hidden="1" customWidth="1"/>
  </cols>
  <sheetData>
    <row r="1" spans="1:51" ht="30" customHeight="1" x14ac:dyDescent="0.3">
      <c r="A1" s="37" t="s">
        <v>1166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51" ht="20.100000000000001" customHeight="1" x14ac:dyDescent="0.3">
      <c r="A2" s="38" t="s">
        <v>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51" ht="20.100000000000001" customHeight="1" x14ac:dyDescent="0.3">
      <c r="A3" s="56" t="s">
        <v>1057</v>
      </c>
      <c r="B3" s="56" t="s">
        <v>1058</v>
      </c>
      <c r="C3" s="56" t="s">
        <v>6</v>
      </c>
      <c r="D3" s="56" t="s">
        <v>1167</v>
      </c>
      <c r="E3" s="56" t="s">
        <v>363</v>
      </c>
      <c r="F3" s="56"/>
      <c r="G3" s="56" t="s">
        <v>364</v>
      </c>
      <c r="H3" s="56"/>
      <c r="I3" s="56" t="s">
        <v>365</v>
      </c>
      <c r="J3" s="56"/>
      <c r="K3" s="56" t="s">
        <v>366</v>
      </c>
      <c r="L3" s="56"/>
      <c r="M3" s="56" t="s">
        <v>1059</v>
      </c>
    </row>
    <row r="4" spans="1:51" ht="20.100000000000001" customHeight="1" x14ac:dyDescent="0.3">
      <c r="A4" s="56"/>
      <c r="B4" s="56"/>
      <c r="C4" s="56"/>
      <c r="D4" s="56"/>
      <c r="E4" s="11" t="s">
        <v>294</v>
      </c>
      <c r="F4" s="11" t="s">
        <v>891</v>
      </c>
      <c r="G4" s="11" t="s">
        <v>294</v>
      </c>
      <c r="H4" s="11" t="s">
        <v>891</v>
      </c>
      <c r="I4" s="11" t="s">
        <v>294</v>
      </c>
      <c r="J4" s="11" t="s">
        <v>891</v>
      </c>
      <c r="K4" s="11" t="s">
        <v>294</v>
      </c>
      <c r="L4" s="11" t="s">
        <v>891</v>
      </c>
      <c r="M4" s="56"/>
      <c r="N4" t="s">
        <v>296</v>
      </c>
      <c r="O4" t="s">
        <v>297</v>
      </c>
      <c r="P4" t="s">
        <v>298</v>
      </c>
      <c r="Q4" t="s">
        <v>299</v>
      </c>
      <c r="R4" t="s">
        <v>308</v>
      </c>
      <c r="S4" t="s">
        <v>1060</v>
      </c>
      <c r="T4" t="s">
        <v>1061</v>
      </c>
      <c r="U4" t="s">
        <v>80</v>
      </c>
      <c r="V4" t="s">
        <v>1062</v>
      </c>
      <c r="W4" t="s">
        <v>1063</v>
      </c>
      <c r="X4" t="s">
        <v>1064</v>
      </c>
      <c r="Y4" t="s">
        <v>1065</v>
      </c>
      <c r="Z4" t="s">
        <v>1066</v>
      </c>
      <c r="AA4" t="s">
        <v>1067</v>
      </c>
      <c r="AB4" t="s">
        <v>1068</v>
      </c>
      <c r="AC4" t="s">
        <v>1069</v>
      </c>
      <c r="AD4" t="s">
        <v>1070</v>
      </c>
      <c r="AE4" t="s">
        <v>1071</v>
      </c>
      <c r="AF4" t="s">
        <v>1072</v>
      </c>
      <c r="AG4" t="s">
        <v>1073</v>
      </c>
      <c r="AH4" t="s">
        <v>1074</v>
      </c>
      <c r="AI4" t="s">
        <v>1075</v>
      </c>
      <c r="AJ4" t="s">
        <v>1076</v>
      </c>
      <c r="AK4" t="s">
        <v>1076</v>
      </c>
      <c r="AL4" t="s">
        <v>1077</v>
      </c>
      <c r="AM4" t="s">
        <v>1078</v>
      </c>
      <c r="AN4" t="s">
        <v>1079</v>
      </c>
      <c r="AO4" t="s">
        <v>1080</v>
      </c>
      <c r="AP4" t="s">
        <v>1081</v>
      </c>
      <c r="AQ4" t="s">
        <v>1082</v>
      </c>
      <c r="AR4" t="s">
        <v>1083</v>
      </c>
      <c r="AS4" t="s">
        <v>1084</v>
      </c>
      <c r="AT4" t="s">
        <v>1085</v>
      </c>
      <c r="AU4" t="s">
        <v>1086</v>
      </c>
      <c r="AV4" t="s">
        <v>1087</v>
      </c>
      <c r="AW4" t="s">
        <v>300</v>
      </c>
      <c r="AX4" t="s">
        <v>301</v>
      </c>
      <c r="AY4" t="s">
        <v>18</v>
      </c>
    </row>
    <row r="5" spans="1:51" ht="20.100000000000001" customHeight="1" x14ac:dyDescent="0.3">
      <c r="A5" s="13" t="s">
        <v>0</v>
      </c>
      <c r="B5" s="14"/>
      <c r="C5" s="15" t="s">
        <v>314</v>
      </c>
      <c r="D5" s="21">
        <v>1</v>
      </c>
      <c r="E5" s="16">
        <f>F46</f>
        <v>0</v>
      </c>
      <c r="F5" s="16">
        <f>D5*E5</f>
        <v>0</v>
      </c>
      <c r="G5" s="16">
        <f>H46</f>
        <v>0</v>
      </c>
      <c r="H5" s="16">
        <f>D5*G5</f>
        <v>0</v>
      </c>
      <c r="I5" s="16">
        <f>J46</f>
        <v>0</v>
      </c>
      <c r="J5" s="16">
        <f>D5*I5</f>
        <v>0</v>
      </c>
      <c r="K5" s="16">
        <f t="shared" ref="K5:L8" si="0">E5+G5+I5</f>
        <v>0</v>
      </c>
      <c r="L5" s="16">
        <f t="shared" si="0"/>
        <v>0</v>
      </c>
      <c r="M5" s="14"/>
      <c r="Q5">
        <v>1</v>
      </c>
      <c r="R5">
        <f>D5*R46</f>
        <v>0</v>
      </c>
      <c r="S5">
        <f>D5*S46</f>
        <v>0</v>
      </c>
      <c r="T5">
        <f>D5*T46</f>
        <v>0</v>
      </c>
      <c r="U5">
        <f>D5*U46</f>
        <v>0</v>
      </c>
      <c r="V5">
        <f>D5*V46</f>
        <v>0</v>
      </c>
      <c r="W5">
        <f>D5*W46</f>
        <v>0</v>
      </c>
      <c r="X5">
        <f>D5*X46</f>
        <v>0</v>
      </c>
      <c r="Y5">
        <f>D5*Y46</f>
        <v>0</v>
      </c>
      <c r="Z5">
        <f>D5*Z46</f>
        <v>0</v>
      </c>
      <c r="AA5">
        <f>D5*AA46</f>
        <v>0</v>
      </c>
      <c r="AB5">
        <f>D5*AB46</f>
        <v>0</v>
      </c>
      <c r="AC5">
        <f>D5*AC46</f>
        <v>0</v>
      </c>
      <c r="AD5">
        <f>D5*AD46</f>
        <v>0</v>
      </c>
      <c r="AE5">
        <f>D5*AE46</f>
        <v>0</v>
      </c>
      <c r="AF5">
        <f>D5*AF46</f>
        <v>0</v>
      </c>
      <c r="AG5">
        <f>D5*AG46</f>
        <v>0</v>
      </c>
      <c r="AH5">
        <f>D5*AH46</f>
        <v>0</v>
      </c>
      <c r="AI5">
        <f>D5*AI46</f>
        <v>0</v>
      </c>
      <c r="AJ5">
        <f>D5*AJ46</f>
        <v>0</v>
      </c>
      <c r="AK5">
        <f>D5*AK46</f>
        <v>0</v>
      </c>
      <c r="AL5">
        <f>D5*AL46</f>
        <v>0</v>
      </c>
      <c r="AM5">
        <f>D5*AM46</f>
        <v>0</v>
      </c>
      <c r="AN5">
        <f>D5*AN46</f>
        <v>0</v>
      </c>
      <c r="AO5">
        <f>D5*AO46</f>
        <v>0</v>
      </c>
      <c r="AP5">
        <f>D5*AP46</f>
        <v>0</v>
      </c>
      <c r="AQ5">
        <f>D5*AQ46</f>
        <v>0</v>
      </c>
      <c r="AR5">
        <f>D5*AR46</f>
        <v>0</v>
      </c>
      <c r="AS5">
        <f>D5*AS46</f>
        <v>0</v>
      </c>
      <c r="AT5">
        <f>D5*AT46</f>
        <v>0</v>
      </c>
      <c r="AU5">
        <f>D5*AU46</f>
        <v>0</v>
      </c>
      <c r="AV5">
        <f>D5*AV46</f>
        <v>0</v>
      </c>
    </row>
    <row r="6" spans="1:51" ht="20.100000000000001" customHeight="1" x14ac:dyDescent="0.3">
      <c r="A6" s="13" t="s">
        <v>1</v>
      </c>
      <c r="B6" s="14"/>
      <c r="C6" s="15" t="s">
        <v>314</v>
      </c>
      <c r="D6" s="21">
        <v>1</v>
      </c>
      <c r="E6" s="16">
        <f>F67</f>
        <v>0</v>
      </c>
      <c r="F6" s="16">
        <f>D6*E6</f>
        <v>0</v>
      </c>
      <c r="G6" s="16">
        <f>H67</f>
        <v>0</v>
      </c>
      <c r="H6" s="16">
        <f>D6*G6</f>
        <v>0</v>
      </c>
      <c r="I6" s="16">
        <f>J67</f>
        <v>0</v>
      </c>
      <c r="J6" s="16">
        <f>D6*I6</f>
        <v>0</v>
      </c>
      <c r="K6" s="16">
        <f t="shared" si="0"/>
        <v>0</v>
      </c>
      <c r="L6" s="16">
        <f t="shared" si="0"/>
        <v>0</v>
      </c>
      <c r="M6" s="14"/>
      <c r="Q6">
        <v>1</v>
      </c>
      <c r="R6">
        <f>D6*R67</f>
        <v>0</v>
      </c>
      <c r="S6">
        <f>D6*S67</f>
        <v>0</v>
      </c>
      <c r="T6">
        <f>D6*T67</f>
        <v>0</v>
      </c>
      <c r="U6">
        <f>D6*U67</f>
        <v>0</v>
      </c>
      <c r="V6">
        <f>D6*V67</f>
        <v>0</v>
      </c>
      <c r="W6">
        <f>D6*W67</f>
        <v>0</v>
      </c>
      <c r="X6">
        <f>D6*X67</f>
        <v>0</v>
      </c>
      <c r="Y6">
        <f>D6*Y67</f>
        <v>0</v>
      </c>
      <c r="Z6">
        <f>D6*Z67</f>
        <v>0</v>
      </c>
      <c r="AA6">
        <f>D6*AA67</f>
        <v>0</v>
      </c>
      <c r="AB6">
        <f>D6*AB67</f>
        <v>0</v>
      </c>
      <c r="AC6">
        <f>D6*AC67</f>
        <v>0</v>
      </c>
      <c r="AD6">
        <f>D6*AD67</f>
        <v>0</v>
      </c>
      <c r="AE6">
        <f>D6*AE67</f>
        <v>0</v>
      </c>
      <c r="AF6">
        <f>D6*AF67</f>
        <v>0</v>
      </c>
      <c r="AG6">
        <f>D6*AG67</f>
        <v>0</v>
      </c>
      <c r="AH6">
        <f>D6*AH67</f>
        <v>0</v>
      </c>
      <c r="AI6">
        <f>D6*AI67</f>
        <v>0</v>
      </c>
      <c r="AJ6">
        <f>D6*AJ67</f>
        <v>0</v>
      </c>
      <c r="AK6">
        <f>D6*AK67</f>
        <v>0</v>
      </c>
      <c r="AL6">
        <f>D6*AL67</f>
        <v>0</v>
      </c>
      <c r="AM6">
        <f>D6*AM67</f>
        <v>0</v>
      </c>
      <c r="AN6">
        <f>D6*AN67</f>
        <v>0</v>
      </c>
      <c r="AO6">
        <f>D6*AO67</f>
        <v>0</v>
      </c>
      <c r="AP6">
        <f>D6*AP67</f>
        <v>0</v>
      </c>
      <c r="AQ6">
        <f>D6*AQ67</f>
        <v>0</v>
      </c>
      <c r="AR6">
        <f>D6*AR67</f>
        <v>0</v>
      </c>
      <c r="AS6">
        <f>D6*AS67</f>
        <v>0</v>
      </c>
      <c r="AT6">
        <f>D6*AT67</f>
        <v>0</v>
      </c>
      <c r="AU6">
        <f>D6*AU67</f>
        <v>0</v>
      </c>
      <c r="AV6">
        <f>D6*AV67</f>
        <v>0</v>
      </c>
    </row>
    <row r="7" spans="1:51" ht="20.100000000000001" customHeight="1" x14ac:dyDescent="0.3">
      <c r="A7" s="13" t="s">
        <v>1164</v>
      </c>
      <c r="B7" s="14"/>
      <c r="C7" s="15" t="s">
        <v>314</v>
      </c>
      <c r="D7" s="21">
        <v>1</v>
      </c>
      <c r="E7" s="16">
        <f>내역서!F466</f>
        <v>0</v>
      </c>
      <c r="F7" s="16">
        <f>D7*E7</f>
        <v>0</v>
      </c>
      <c r="G7" s="16">
        <f>내역서!H466</f>
        <v>0</v>
      </c>
      <c r="H7" s="16">
        <f>D7*G7</f>
        <v>0</v>
      </c>
      <c r="I7" s="16">
        <f>내역서!J466</f>
        <v>0</v>
      </c>
      <c r="J7" s="16">
        <f>D7*I7</f>
        <v>0</v>
      </c>
      <c r="K7" s="16">
        <f t="shared" si="0"/>
        <v>0</v>
      </c>
      <c r="L7" s="16">
        <f t="shared" si="0"/>
        <v>0</v>
      </c>
      <c r="M7" s="13" t="s">
        <v>1168</v>
      </c>
      <c r="R7">
        <f>D7*내역서!R466</f>
        <v>0</v>
      </c>
      <c r="S7">
        <f>D7*내역서!S466</f>
        <v>0</v>
      </c>
      <c r="T7">
        <f>D7*내역서!T466</f>
        <v>0</v>
      </c>
      <c r="U7">
        <f>D7*내역서!U466</f>
        <v>0</v>
      </c>
      <c r="V7">
        <f>D7*내역서!V466</f>
        <v>0</v>
      </c>
      <c r="W7">
        <f>D7*내역서!W466</f>
        <v>0</v>
      </c>
      <c r="X7">
        <f>D7*내역서!X466</f>
        <v>0</v>
      </c>
      <c r="Y7">
        <f>D7*내역서!Y466</f>
        <v>0</v>
      </c>
      <c r="Z7">
        <f>D7*내역서!Z466</f>
        <v>0</v>
      </c>
      <c r="AA7">
        <f>D7*내역서!AA466</f>
        <v>0</v>
      </c>
      <c r="AB7">
        <f>D7*내역서!AB466</f>
        <v>0</v>
      </c>
      <c r="AC7">
        <f>D7*내역서!AC466</f>
        <v>0</v>
      </c>
      <c r="AD7">
        <f>D7*내역서!AD466</f>
        <v>0</v>
      </c>
      <c r="AE7">
        <f>D7*내역서!AE466</f>
        <v>0</v>
      </c>
      <c r="AF7">
        <f>D7*내역서!AF466</f>
        <v>0</v>
      </c>
      <c r="AG7">
        <f>D7*내역서!AG466</f>
        <v>0</v>
      </c>
      <c r="AH7">
        <f>D7*내역서!AH466</f>
        <v>0</v>
      </c>
      <c r="AI7">
        <f>D7*내역서!AI466</f>
        <v>0</v>
      </c>
      <c r="AJ7">
        <f>D7*내역서!AJ466</f>
        <v>0</v>
      </c>
      <c r="AK7">
        <f>D7*내역서!AK466</f>
        <v>0</v>
      </c>
      <c r="AL7">
        <f>D7*내역서!AL466</f>
        <v>0</v>
      </c>
      <c r="AM7">
        <f>D7*내역서!AM466</f>
        <v>0</v>
      </c>
      <c r="AN7">
        <f>D7*내역서!AN466</f>
        <v>0</v>
      </c>
      <c r="AO7">
        <f>D7*내역서!AO466</f>
        <v>0</v>
      </c>
      <c r="AP7">
        <f>D7*내역서!AP466</f>
        <v>0</v>
      </c>
      <c r="AQ7">
        <f>D7*내역서!AQ466</f>
        <v>0</v>
      </c>
      <c r="AR7">
        <f>D7*내역서!AR466</f>
        <v>0</v>
      </c>
      <c r="AS7">
        <f>D7*내역서!AS466</f>
        <v>0</v>
      </c>
      <c r="AT7">
        <f>D7*내역서!AT466</f>
        <v>0</v>
      </c>
      <c r="AU7">
        <f>D7*내역서!AU466</f>
        <v>0</v>
      </c>
      <c r="AV7">
        <f>D7*내역서!AV466</f>
        <v>0</v>
      </c>
    </row>
    <row r="8" spans="1:51" ht="20.100000000000001" customHeight="1" x14ac:dyDescent="0.3">
      <c r="A8" s="13" t="s">
        <v>1165</v>
      </c>
      <c r="B8" s="14"/>
      <c r="C8" s="15" t="s">
        <v>314</v>
      </c>
      <c r="D8" s="21">
        <v>1</v>
      </c>
      <c r="E8" s="16">
        <f>내역서!F487</f>
        <v>0</v>
      </c>
      <c r="F8" s="16">
        <f>D8*E8</f>
        <v>0</v>
      </c>
      <c r="G8" s="16">
        <f>내역서!H487</f>
        <v>0</v>
      </c>
      <c r="H8" s="16">
        <f>D8*G8</f>
        <v>0</v>
      </c>
      <c r="I8" s="16">
        <f>내역서!J487</f>
        <v>0</v>
      </c>
      <c r="J8" s="16">
        <f>D8*I8</f>
        <v>0</v>
      </c>
      <c r="K8" s="16">
        <f t="shared" si="0"/>
        <v>0</v>
      </c>
      <c r="L8" s="16">
        <f t="shared" si="0"/>
        <v>0</v>
      </c>
      <c r="M8" s="13" t="s">
        <v>1168</v>
      </c>
      <c r="R8">
        <f>D8*내역서!R487</f>
        <v>0</v>
      </c>
      <c r="S8">
        <f>D8*내역서!S487</f>
        <v>0</v>
      </c>
      <c r="T8">
        <f>D8*내역서!T487</f>
        <v>0</v>
      </c>
      <c r="U8">
        <f>D8*내역서!U487</f>
        <v>0</v>
      </c>
      <c r="V8">
        <f>D8*내역서!V487</f>
        <v>0</v>
      </c>
      <c r="W8">
        <f>D8*내역서!W487</f>
        <v>0</v>
      </c>
      <c r="X8">
        <f>D8*내역서!X487</f>
        <v>0</v>
      </c>
      <c r="Y8">
        <f>D8*내역서!Y487</f>
        <v>0</v>
      </c>
      <c r="Z8">
        <f>D8*내역서!Z487</f>
        <v>0</v>
      </c>
      <c r="AA8">
        <f>D8*내역서!AA487</f>
        <v>0</v>
      </c>
      <c r="AB8">
        <f>D8*내역서!AB487</f>
        <v>0</v>
      </c>
      <c r="AC8">
        <f>D8*내역서!AC487</f>
        <v>0</v>
      </c>
      <c r="AD8">
        <f>D8*내역서!AD487</f>
        <v>0</v>
      </c>
      <c r="AE8">
        <f>D8*내역서!AE487</f>
        <v>0</v>
      </c>
      <c r="AF8">
        <f>D8*내역서!AF487</f>
        <v>0</v>
      </c>
      <c r="AG8">
        <f>D8*내역서!AG487</f>
        <v>0</v>
      </c>
      <c r="AH8">
        <f>D8*내역서!AH487</f>
        <v>0</v>
      </c>
      <c r="AI8">
        <f>D8*내역서!AI487</f>
        <v>0</v>
      </c>
      <c r="AJ8">
        <f>D8*내역서!AJ487</f>
        <v>0</v>
      </c>
      <c r="AK8">
        <f>D8*내역서!AK487</f>
        <v>0</v>
      </c>
      <c r="AL8">
        <f>D8*내역서!AL487</f>
        <v>0</v>
      </c>
      <c r="AM8">
        <f>D8*내역서!AM487</f>
        <v>0</v>
      </c>
      <c r="AN8">
        <f>D8*내역서!AN487</f>
        <v>0</v>
      </c>
      <c r="AO8">
        <f>D8*내역서!AO487</f>
        <v>0</v>
      </c>
      <c r="AP8">
        <f>D8*내역서!AP487</f>
        <v>0</v>
      </c>
      <c r="AQ8">
        <f>D8*내역서!AQ487</f>
        <v>0</v>
      </c>
      <c r="AR8">
        <f>D8*내역서!AR487</f>
        <v>0</v>
      </c>
      <c r="AS8">
        <f>D8*내역서!AS487</f>
        <v>0</v>
      </c>
      <c r="AT8">
        <f>D8*내역서!AT487</f>
        <v>0</v>
      </c>
      <c r="AU8">
        <f>D8*내역서!AU487</f>
        <v>0</v>
      </c>
      <c r="AV8">
        <f>D8*내역서!AV487</f>
        <v>0</v>
      </c>
    </row>
    <row r="9" spans="1:51" ht="20.100000000000001" customHeight="1" x14ac:dyDescent="0.3">
      <c r="A9" s="14"/>
      <c r="B9" s="14"/>
      <c r="C9" s="21"/>
      <c r="D9" s="21"/>
      <c r="E9" s="16"/>
      <c r="F9" s="16"/>
      <c r="G9" s="16"/>
      <c r="H9" s="16"/>
      <c r="I9" s="16"/>
      <c r="J9" s="16"/>
      <c r="K9" s="16"/>
      <c r="L9" s="16"/>
      <c r="M9" s="14"/>
    </row>
    <row r="10" spans="1:51" ht="20.100000000000001" customHeight="1" x14ac:dyDescent="0.3">
      <c r="A10" s="14"/>
      <c r="B10" s="14"/>
      <c r="C10" s="21"/>
      <c r="D10" s="21"/>
      <c r="E10" s="16"/>
      <c r="F10" s="16"/>
      <c r="G10" s="16"/>
      <c r="H10" s="16"/>
      <c r="I10" s="16"/>
      <c r="J10" s="16"/>
      <c r="K10" s="16"/>
      <c r="L10" s="16"/>
      <c r="M10" s="14"/>
    </row>
    <row r="11" spans="1:51" ht="20.100000000000001" customHeight="1" x14ac:dyDescent="0.3">
      <c r="A11" s="14"/>
      <c r="B11" s="14"/>
      <c r="C11" s="21"/>
      <c r="D11" s="21"/>
      <c r="E11" s="16"/>
      <c r="F11" s="16"/>
      <c r="G11" s="16"/>
      <c r="H11" s="16"/>
      <c r="I11" s="16"/>
      <c r="J11" s="16"/>
      <c r="K11" s="16"/>
      <c r="L11" s="16"/>
      <c r="M11" s="14"/>
    </row>
    <row r="12" spans="1:51" ht="20.100000000000001" customHeight="1" x14ac:dyDescent="0.3">
      <c r="A12" s="14"/>
      <c r="B12" s="14"/>
      <c r="C12" s="21"/>
      <c r="D12" s="21"/>
      <c r="E12" s="16"/>
      <c r="F12" s="16"/>
      <c r="G12" s="16"/>
      <c r="H12" s="16"/>
      <c r="I12" s="16"/>
      <c r="J12" s="16"/>
      <c r="K12" s="16"/>
      <c r="L12" s="16"/>
      <c r="M12" s="14"/>
    </row>
    <row r="13" spans="1:51" ht="20.100000000000001" customHeight="1" x14ac:dyDescent="0.3">
      <c r="A13" s="14"/>
      <c r="B13" s="14"/>
      <c r="C13" s="21"/>
      <c r="D13" s="21"/>
      <c r="E13" s="16"/>
      <c r="F13" s="16"/>
      <c r="G13" s="16"/>
      <c r="H13" s="16"/>
      <c r="I13" s="16"/>
      <c r="J13" s="16"/>
      <c r="K13" s="16"/>
      <c r="L13" s="16"/>
      <c r="M13" s="14"/>
    </row>
    <row r="14" spans="1:51" ht="20.100000000000001" customHeight="1" x14ac:dyDescent="0.3">
      <c r="A14" s="14"/>
      <c r="B14" s="14"/>
      <c r="C14" s="21"/>
      <c r="D14" s="21"/>
      <c r="E14" s="16"/>
      <c r="F14" s="16"/>
      <c r="G14" s="16"/>
      <c r="H14" s="16"/>
      <c r="I14" s="16"/>
      <c r="J14" s="16"/>
      <c r="K14" s="16"/>
      <c r="L14" s="16"/>
      <c r="M14" s="14"/>
    </row>
    <row r="15" spans="1:51" ht="20.100000000000001" customHeight="1" x14ac:dyDescent="0.3">
      <c r="A15" s="14"/>
      <c r="B15" s="14"/>
      <c r="C15" s="21"/>
      <c r="D15" s="21"/>
      <c r="E15" s="16"/>
      <c r="F15" s="16"/>
      <c r="G15" s="16"/>
      <c r="H15" s="16"/>
      <c r="I15" s="16"/>
      <c r="J15" s="16"/>
      <c r="K15" s="16"/>
      <c r="L15" s="16"/>
      <c r="M15" s="14"/>
    </row>
    <row r="16" spans="1:51" ht="20.100000000000001" customHeight="1" x14ac:dyDescent="0.3">
      <c r="A16" s="14"/>
      <c r="B16" s="14"/>
      <c r="C16" s="21"/>
      <c r="D16" s="21"/>
      <c r="E16" s="16"/>
      <c r="F16" s="16"/>
      <c r="G16" s="16"/>
      <c r="H16" s="16"/>
      <c r="I16" s="16"/>
      <c r="J16" s="16"/>
      <c r="K16" s="16"/>
      <c r="L16" s="16"/>
      <c r="M16" s="14"/>
    </row>
    <row r="17" spans="1:51" ht="20.100000000000001" customHeight="1" x14ac:dyDescent="0.3">
      <c r="A17" s="14"/>
      <c r="B17" s="14"/>
      <c r="C17" s="21"/>
      <c r="D17" s="21"/>
      <c r="E17" s="16"/>
      <c r="F17" s="16"/>
      <c r="G17" s="16"/>
      <c r="H17" s="16"/>
      <c r="I17" s="16"/>
      <c r="J17" s="16"/>
      <c r="K17" s="16"/>
      <c r="L17" s="16"/>
      <c r="M17" s="14"/>
    </row>
    <row r="18" spans="1:51" ht="20.100000000000001" customHeight="1" x14ac:dyDescent="0.3">
      <c r="A18" s="14"/>
      <c r="B18" s="14"/>
      <c r="C18" s="21"/>
      <c r="D18" s="21"/>
      <c r="E18" s="16"/>
      <c r="F18" s="16"/>
      <c r="G18" s="16"/>
      <c r="H18" s="16"/>
      <c r="I18" s="16"/>
      <c r="J18" s="16"/>
      <c r="K18" s="16"/>
      <c r="L18" s="16"/>
      <c r="M18" s="14"/>
    </row>
    <row r="19" spans="1:51" ht="20.100000000000001" customHeight="1" x14ac:dyDescent="0.3">
      <c r="A19" s="14"/>
      <c r="B19" s="14"/>
      <c r="C19" s="21"/>
      <c r="D19" s="21"/>
      <c r="E19" s="16"/>
      <c r="F19" s="16"/>
      <c r="G19" s="16"/>
      <c r="H19" s="16"/>
      <c r="I19" s="16"/>
      <c r="J19" s="16"/>
      <c r="K19" s="16"/>
      <c r="L19" s="16"/>
      <c r="M19" s="14"/>
    </row>
    <row r="20" spans="1:51" ht="20.100000000000001" customHeight="1" x14ac:dyDescent="0.3">
      <c r="A20" s="14"/>
      <c r="B20" s="14"/>
      <c r="C20" s="21"/>
      <c r="D20" s="21"/>
      <c r="E20" s="16"/>
      <c r="F20" s="16"/>
      <c r="G20" s="16"/>
      <c r="H20" s="16"/>
      <c r="I20" s="16"/>
      <c r="J20" s="16"/>
      <c r="K20" s="16"/>
      <c r="L20" s="16"/>
      <c r="M20" s="14"/>
    </row>
    <row r="21" spans="1:51" ht="20.100000000000001" customHeight="1" x14ac:dyDescent="0.3">
      <c r="A21" s="14"/>
      <c r="B21" s="14"/>
      <c r="C21" s="21"/>
      <c r="D21" s="21"/>
      <c r="E21" s="16"/>
      <c r="F21" s="16"/>
      <c r="G21" s="16"/>
      <c r="H21" s="16"/>
      <c r="I21" s="16"/>
      <c r="J21" s="16"/>
      <c r="K21" s="16"/>
      <c r="L21" s="16"/>
      <c r="M21" s="14"/>
    </row>
    <row r="22" spans="1:51" ht="20.100000000000001" customHeight="1" x14ac:dyDescent="0.3">
      <c r="A22" s="14"/>
      <c r="B22" s="14"/>
      <c r="C22" s="21"/>
      <c r="D22" s="21"/>
      <c r="E22" s="16"/>
      <c r="F22" s="16"/>
      <c r="G22" s="16"/>
      <c r="H22" s="16"/>
      <c r="I22" s="16"/>
      <c r="J22" s="16"/>
      <c r="K22" s="16"/>
      <c r="L22" s="16"/>
      <c r="M22" s="14"/>
    </row>
    <row r="23" spans="1:51" ht="20.100000000000001" customHeight="1" x14ac:dyDescent="0.3">
      <c r="A23" s="14"/>
      <c r="B23" s="14"/>
      <c r="C23" s="21"/>
      <c r="D23" s="21"/>
      <c r="E23" s="16"/>
      <c r="F23" s="16"/>
      <c r="G23" s="16"/>
      <c r="H23" s="16"/>
      <c r="I23" s="16"/>
      <c r="J23" s="16"/>
      <c r="K23" s="16"/>
      <c r="L23" s="16"/>
      <c r="M23" s="14"/>
    </row>
    <row r="24" spans="1:51" ht="20.100000000000001" customHeight="1" x14ac:dyDescent="0.3">
      <c r="A24" s="14"/>
      <c r="B24" s="14"/>
      <c r="C24" s="21"/>
      <c r="D24" s="21"/>
      <c r="E24" s="16"/>
      <c r="F24" s="16"/>
      <c r="G24" s="16"/>
      <c r="H24" s="16"/>
      <c r="I24" s="16"/>
      <c r="J24" s="16"/>
      <c r="K24" s="16"/>
      <c r="L24" s="16"/>
      <c r="M24" s="14"/>
    </row>
    <row r="25" spans="1:51" ht="20.100000000000001" customHeight="1" x14ac:dyDescent="0.3">
      <c r="A25" s="17" t="s">
        <v>320</v>
      </c>
      <c r="B25" s="18"/>
      <c r="C25" s="19"/>
      <c r="D25" s="19"/>
      <c r="E25" s="20"/>
      <c r="F25" s="20">
        <f>SUMIF(Q5:Q8, "1", F5:F8)</f>
        <v>0</v>
      </c>
      <c r="G25" s="20"/>
      <c r="H25" s="20">
        <f>SUMIF(Q5:Q8, "1", H5:H8)</f>
        <v>0</v>
      </c>
      <c r="I25" s="20"/>
      <c r="J25" s="20">
        <f>SUMIF(Q5:Q8, "1", J5:J8)</f>
        <v>0</v>
      </c>
      <c r="K25" s="20"/>
      <c r="L25" s="20">
        <f>F25+H25+J25</f>
        <v>0</v>
      </c>
      <c r="M25" s="18"/>
      <c r="R25">
        <f t="shared" ref="R25:AY25" si="1">SUM(R5:R8)</f>
        <v>0</v>
      </c>
      <c r="S25">
        <f t="shared" si="1"/>
        <v>0</v>
      </c>
      <c r="T25">
        <f t="shared" si="1"/>
        <v>0</v>
      </c>
      <c r="U25">
        <f t="shared" si="1"/>
        <v>0</v>
      </c>
      <c r="V25">
        <f t="shared" si="1"/>
        <v>0</v>
      </c>
      <c r="W25">
        <f t="shared" si="1"/>
        <v>0</v>
      </c>
      <c r="X25">
        <f t="shared" si="1"/>
        <v>0</v>
      </c>
      <c r="Y25">
        <f t="shared" si="1"/>
        <v>0</v>
      </c>
      <c r="Z25">
        <f t="shared" si="1"/>
        <v>0</v>
      </c>
      <c r="AA25">
        <f t="shared" si="1"/>
        <v>0</v>
      </c>
      <c r="AB25">
        <f t="shared" si="1"/>
        <v>0</v>
      </c>
      <c r="AC25">
        <f t="shared" si="1"/>
        <v>0</v>
      </c>
      <c r="AD25">
        <f t="shared" si="1"/>
        <v>0</v>
      </c>
      <c r="AE25">
        <f t="shared" si="1"/>
        <v>0</v>
      </c>
      <c r="AF25">
        <f t="shared" si="1"/>
        <v>0</v>
      </c>
      <c r="AG25">
        <f t="shared" si="1"/>
        <v>0</v>
      </c>
      <c r="AH25">
        <f t="shared" si="1"/>
        <v>0</v>
      </c>
      <c r="AI25">
        <f t="shared" si="1"/>
        <v>0</v>
      </c>
      <c r="AJ25">
        <f t="shared" si="1"/>
        <v>0</v>
      </c>
      <c r="AK25">
        <f t="shared" si="1"/>
        <v>0</v>
      </c>
      <c r="AL25">
        <f t="shared" si="1"/>
        <v>0</v>
      </c>
      <c r="AM25">
        <f t="shared" si="1"/>
        <v>0</v>
      </c>
      <c r="AN25">
        <f t="shared" si="1"/>
        <v>0</v>
      </c>
      <c r="AO25">
        <f t="shared" si="1"/>
        <v>0</v>
      </c>
      <c r="AP25">
        <f t="shared" si="1"/>
        <v>0</v>
      </c>
      <c r="AQ25">
        <f t="shared" si="1"/>
        <v>0</v>
      </c>
      <c r="AR25">
        <f t="shared" si="1"/>
        <v>0</v>
      </c>
      <c r="AS25">
        <f t="shared" si="1"/>
        <v>0</v>
      </c>
      <c r="AT25">
        <f t="shared" si="1"/>
        <v>0</v>
      </c>
      <c r="AU25">
        <f t="shared" si="1"/>
        <v>0</v>
      </c>
      <c r="AV25">
        <f t="shared" si="1"/>
        <v>0</v>
      </c>
      <c r="AW25">
        <f t="shared" si="1"/>
        <v>0</v>
      </c>
      <c r="AX25">
        <f t="shared" si="1"/>
        <v>0</v>
      </c>
      <c r="AY25">
        <f t="shared" si="1"/>
        <v>0</v>
      </c>
    </row>
    <row r="26" spans="1:51" ht="20.100000000000001" customHeight="1" x14ac:dyDescent="0.3">
      <c r="A26" s="13" t="s">
        <v>0</v>
      </c>
      <c r="B26" s="14"/>
      <c r="C26" s="21"/>
      <c r="D26" s="21"/>
      <c r="E26" s="16"/>
      <c r="F26" s="16"/>
      <c r="G26" s="16"/>
      <c r="H26" s="16"/>
      <c r="I26" s="16"/>
      <c r="J26" s="16"/>
      <c r="K26" s="16"/>
      <c r="L26" s="16"/>
      <c r="M26" s="14"/>
    </row>
    <row r="27" spans="1:51" ht="20.100000000000001" customHeight="1" x14ac:dyDescent="0.3">
      <c r="A27" s="13" t="s">
        <v>1088</v>
      </c>
      <c r="B27" s="14"/>
      <c r="C27" s="15" t="s">
        <v>314</v>
      </c>
      <c r="D27" s="21">
        <v>1</v>
      </c>
      <c r="E27" s="16">
        <f>내역서!F25</f>
        <v>0</v>
      </c>
      <c r="F27" s="16">
        <f t="shared" ref="F27:F45" si="2">D27*E27</f>
        <v>0</v>
      </c>
      <c r="G27" s="16">
        <f>내역서!H25</f>
        <v>0</v>
      </c>
      <c r="H27" s="16">
        <f t="shared" ref="H27:H45" si="3">D27*G27</f>
        <v>0</v>
      </c>
      <c r="I27" s="16">
        <f>내역서!J25</f>
        <v>0</v>
      </c>
      <c r="J27" s="16">
        <f t="shared" ref="J27:J45" si="4">D27*I27</f>
        <v>0</v>
      </c>
      <c r="K27" s="16">
        <f t="shared" ref="K27:K45" si="5">E27+G27+I27</f>
        <v>0</v>
      </c>
      <c r="L27" s="16">
        <f t="shared" ref="L27:L45" si="6">F27+H27+J27</f>
        <v>0</v>
      </c>
      <c r="M27" s="14"/>
      <c r="Q27">
        <v>1</v>
      </c>
      <c r="R27">
        <f>D27*내역서!R25</f>
        <v>0</v>
      </c>
      <c r="S27">
        <f>D27*내역서!S25</f>
        <v>0</v>
      </c>
      <c r="T27">
        <f>D27*내역서!T25</f>
        <v>0</v>
      </c>
      <c r="U27">
        <f>D27*내역서!U25</f>
        <v>0</v>
      </c>
      <c r="V27">
        <f>D27*내역서!V25</f>
        <v>0</v>
      </c>
      <c r="W27">
        <f>D27*내역서!W25</f>
        <v>0</v>
      </c>
      <c r="X27">
        <f>D27*내역서!X25</f>
        <v>0</v>
      </c>
      <c r="Y27">
        <f>D27*내역서!Y25</f>
        <v>0</v>
      </c>
      <c r="Z27">
        <f>D27*내역서!Z25</f>
        <v>0</v>
      </c>
      <c r="AA27">
        <f>D27*내역서!AA25</f>
        <v>0</v>
      </c>
      <c r="AB27">
        <f>D27*내역서!AB25</f>
        <v>0</v>
      </c>
      <c r="AC27">
        <f>D27*내역서!AC25</f>
        <v>0</v>
      </c>
      <c r="AD27">
        <f>D27*내역서!AD25</f>
        <v>0</v>
      </c>
      <c r="AE27">
        <f>D27*내역서!AE25</f>
        <v>0</v>
      </c>
      <c r="AF27">
        <f>D27*내역서!AF25</f>
        <v>0</v>
      </c>
      <c r="AG27">
        <f>D27*내역서!AG25</f>
        <v>0</v>
      </c>
      <c r="AH27">
        <f>D27*내역서!AH25</f>
        <v>0</v>
      </c>
      <c r="AI27">
        <f>D27*내역서!AI25</f>
        <v>0</v>
      </c>
      <c r="AJ27">
        <f>D27*내역서!AJ25</f>
        <v>0</v>
      </c>
      <c r="AK27">
        <f>D27*내역서!AK25</f>
        <v>0</v>
      </c>
      <c r="AL27">
        <f>D27*내역서!AL25</f>
        <v>0</v>
      </c>
      <c r="AM27">
        <f>D27*내역서!AM25</f>
        <v>0</v>
      </c>
      <c r="AN27">
        <f>D27*내역서!AN25</f>
        <v>0</v>
      </c>
      <c r="AO27">
        <f>D27*내역서!AO25</f>
        <v>0</v>
      </c>
      <c r="AP27">
        <f>D27*내역서!AP25</f>
        <v>0</v>
      </c>
      <c r="AQ27">
        <f>D27*내역서!AQ25</f>
        <v>0</v>
      </c>
      <c r="AR27">
        <f>D27*내역서!AR25</f>
        <v>0</v>
      </c>
      <c r="AS27">
        <f>D27*내역서!AS25</f>
        <v>0</v>
      </c>
      <c r="AT27">
        <f>D27*내역서!AT25</f>
        <v>0</v>
      </c>
      <c r="AU27">
        <f>D27*내역서!AU25</f>
        <v>0</v>
      </c>
      <c r="AV27">
        <f>D27*내역서!AV25</f>
        <v>0</v>
      </c>
    </row>
    <row r="28" spans="1:51" ht="20.100000000000001" customHeight="1" x14ac:dyDescent="0.3">
      <c r="A28" s="13" t="s">
        <v>1090</v>
      </c>
      <c r="B28" s="14"/>
      <c r="C28" s="15" t="s">
        <v>314</v>
      </c>
      <c r="D28" s="21">
        <v>1</v>
      </c>
      <c r="E28" s="16">
        <f>내역서!F46</f>
        <v>0</v>
      </c>
      <c r="F28" s="16">
        <f t="shared" si="2"/>
        <v>0</v>
      </c>
      <c r="G28" s="16">
        <f>내역서!H46</f>
        <v>0</v>
      </c>
      <c r="H28" s="16">
        <f t="shared" si="3"/>
        <v>0</v>
      </c>
      <c r="I28" s="16">
        <f>내역서!J46</f>
        <v>0</v>
      </c>
      <c r="J28" s="16">
        <f t="shared" si="4"/>
        <v>0</v>
      </c>
      <c r="K28" s="16">
        <f t="shared" si="5"/>
        <v>0</v>
      </c>
      <c r="L28" s="16">
        <f t="shared" si="6"/>
        <v>0</v>
      </c>
      <c r="M28" s="14"/>
      <c r="Q28">
        <v>1</v>
      </c>
      <c r="R28">
        <f>D28*내역서!R46</f>
        <v>0</v>
      </c>
      <c r="S28">
        <f>D28*내역서!S46</f>
        <v>0</v>
      </c>
      <c r="T28">
        <f>D28*내역서!T46</f>
        <v>0</v>
      </c>
      <c r="U28">
        <f>D28*내역서!U46</f>
        <v>0</v>
      </c>
      <c r="V28">
        <f>D28*내역서!V46</f>
        <v>0</v>
      </c>
      <c r="W28">
        <f>D28*내역서!W46</f>
        <v>0</v>
      </c>
      <c r="X28">
        <f>D28*내역서!X46</f>
        <v>0</v>
      </c>
      <c r="Y28">
        <f>D28*내역서!Y46</f>
        <v>0</v>
      </c>
      <c r="Z28">
        <f>D28*내역서!Z46</f>
        <v>0</v>
      </c>
      <c r="AA28">
        <f>D28*내역서!AA46</f>
        <v>0</v>
      </c>
      <c r="AB28">
        <f>D28*내역서!AB46</f>
        <v>0</v>
      </c>
      <c r="AC28">
        <f>D28*내역서!AC46</f>
        <v>0</v>
      </c>
      <c r="AD28">
        <f>D28*내역서!AD46</f>
        <v>0</v>
      </c>
      <c r="AE28">
        <f>D28*내역서!AE46</f>
        <v>0</v>
      </c>
      <c r="AF28">
        <f>D28*내역서!AF46</f>
        <v>0</v>
      </c>
      <c r="AG28">
        <f>D28*내역서!AG46</f>
        <v>0</v>
      </c>
      <c r="AH28">
        <f>D28*내역서!AH46</f>
        <v>0</v>
      </c>
      <c r="AI28">
        <f>D28*내역서!AI46</f>
        <v>0</v>
      </c>
      <c r="AJ28">
        <f>D28*내역서!AJ46</f>
        <v>0</v>
      </c>
      <c r="AK28">
        <f>D28*내역서!AK46</f>
        <v>0</v>
      </c>
      <c r="AL28">
        <f>D28*내역서!AL46</f>
        <v>0</v>
      </c>
      <c r="AM28">
        <f>D28*내역서!AM46</f>
        <v>0</v>
      </c>
      <c r="AN28">
        <f>D28*내역서!AN46</f>
        <v>0</v>
      </c>
      <c r="AO28">
        <f>D28*내역서!AO46</f>
        <v>0</v>
      </c>
      <c r="AP28">
        <f>D28*내역서!AP46</f>
        <v>0</v>
      </c>
      <c r="AQ28">
        <f>D28*내역서!AQ46</f>
        <v>0</v>
      </c>
      <c r="AR28">
        <f>D28*내역서!AR46</f>
        <v>0</v>
      </c>
      <c r="AS28">
        <f>D28*내역서!AS46</f>
        <v>0</v>
      </c>
      <c r="AT28">
        <f>D28*내역서!AT46</f>
        <v>0</v>
      </c>
      <c r="AU28">
        <f>D28*내역서!AU46</f>
        <v>0</v>
      </c>
      <c r="AV28">
        <f>D28*내역서!AV46</f>
        <v>0</v>
      </c>
    </row>
    <row r="29" spans="1:51" ht="20.100000000000001" customHeight="1" x14ac:dyDescent="0.3">
      <c r="A29" s="13" t="s">
        <v>1091</v>
      </c>
      <c r="B29" s="14"/>
      <c r="C29" s="15" t="s">
        <v>314</v>
      </c>
      <c r="D29" s="21">
        <v>1</v>
      </c>
      <c r="E29" s="16">
        <f>내역서!F67</f>
        <v>0</v>
      </c>
      <c r="F29" s="16">
        <f t="shared" si="2"/>
        <v>0</v>
      </c>
      <c r="G29" s="16">
        <f>내역서!H67</f>
        <v>0</v>
      </c>
      <c r="H29" s="16">
        <f t="shared" si="3"/>
        <v>0</v>
      </c>
      <c r="I29" s="16">
        <f>내역서!J67</f>
        <v>0</v>
      </c>
      <c r="J29" s="16">
        <f t="shared" si="4"/>
        <v>0</v>
      </c>
      <c r="K29" s="16">
        <f t="shared" si="5"/>
        <v>0</v>
      </c>
      <c r="L29" s="16">
        <f t="shared" si="6"/>
        <v>0</v>
      </c>
      <c r="M29" s="14"/>
      <c r="Q29">
        <v>1</v>
      </c>
      <c r="R29">
        <f>D29*내역서!R67</f>
        <v>0</v>
      </c>
      <c r="S29">
        <f>D29*내역서!S67</f>
        <v>0</v>
      </c>
      <c r="T29">
        <f>D29*내역서!T67</f>
        <v>0</v>
      </c>
      <c r="U29">
        <f>D29*내역서!U67</f>
        <v>0</v>
      </c>
      <c r="V29">
        <f>D29*내역서!V67</f>
        <v>0</v>
      </c>
      <c r="W29">
        <f>D29*내역서!W67</f>
        <v>0</v>
      </c>
      <c r="X29">
        <f>D29*내역서!X67</f>
        <v>0</v>
      </c>
      <c r="Y29">
        <f>D29*내역서!Y67</f>
        <v>0</v>
      </c>
      <c r="Z29">
        <f>D29*내역서!Z67</f>
        <v>0</v>
      </c>
      <c r="AA29">
        <f>D29*내역서!AA67</f>
        <v>0</v>
      </c>
      <c r="AB29">
        <f>D29*내역서!AB67</f>
        <v>0</v>
      </c>
      <c r="AC29">
        <f>D29*내역서!AC67</f>
        <v>0</v>
      </c>
      <c r="AD29">
        <f>D29*내역서!AD67</f>
        <v>0</v>
      </c>
      <c r="AE29">
        <f>D29*내역서!AE67</f>
        <v>0</v>
      </c>
      <c r="AF29">
        <f>D29*내역서!AF67</f>
        <v>0</v>
      </c>
      <c r="AG29">
        <f>D29*내역서!AG67</f>
        <v>0</v>
      </c>
      <c r="AH29">
        <f>D29*내역서!AH67</f>
        <v>0</v>
      </c>
      <c r="AI29">
        <f>D29*내역서!AI67</f>
        <v>0</v>
      </c>
      <c r="AJ29">
        <f>D29*내역서!AJ67</f>
        <v>0</v>
      </c>
      <c r="AK29">
        <f>D29*내역서!AK67</f>
        <v>0</v>
      </c>
      <c r="AL29">
        <f>D29*내역서!AL67</f>
        <v>0</v>
      </c>
      <c r="AM29">
        <f>D29*내역서!AM67</f>
        <v>0</v>
      </c>
      <c r="AN29">
        <f>D29*내역서!AN67</f>
        <v>0</v>
      </c>
      <c r="AO29">
        <f>D29*내역서!AO67</f>
        <v>0</v>
      </c>
      <c r="AP29">
        <f>D29*내역서!AP67</f>
        <v>0</v>
      </c>
      <c r="AQ29">
        <f>D29*내역서!AQ67</f>
        <v>0</v>
      </c>
      <c r="AR29">
        <f>D29*내역서!AR67</f>
        <v>0</v>
      </c>
      <c r="AS29">
        <f>D29*내역서!AS67</f>
        <v>0</v>
      </c>
      <c r="AT29">
        <f>D29*내역서!AT67</f>
        <v>0</v>
      </c>
      <c r="AU29">
        <f>D29*내역서!AU67</f>
        <v>0</v>
      </c>
      <c r="AV29">
        <f>D29*내역서!AV67</f>
        <v>0</v>
      </c>
    </row>
    <row r="30" spans="1:51" ht="20.100000000000001" customHeight="1" x14ac:dyDescent="0.3">
      <c r="A30" s="13" t="s">
        <v>1093</v>
      </c>
      <c r="B30" s="14"/>
      <c r="C30" s="15" t="s">
        <v>314</v>
      </c>
      <c r="D30" s="21">
        <v>1</v>
      </c>
      <c r="E30" s="16">
        <f>내역서!F88</f>
        <v>0</v>
      </c>
      <c r="F30" s="16">
        <f t="shared" si="2"/>
        <v>0</v>
      </c>
      <c r="G30" s="16">
        <f>내역서!H88</f>
        <v>0</v>
      </c>
      <c r="H30" s="16">
        <f t="shared" si="3"/>
        <v>0</v>
      </c>
      <c r="I30" s="16">
        <f>내역서!J88</f>
        <v>0</v>
      </c>
      <c r="J30" s="16">
        <f t="shared" si="4"/>
        <v>0</v>
      </c>
      <c r="K30" s="16">
        <f t="shared" si="5"/>
        <v>0</v>
      </c>
      <c r="L30" s="16">
        <f t="shared" si="6"/>
        <v>0</v>
      </c>
      <c r="M30" s="14"/>
      <c r="Q30">
        <v>1</v>
      </c>
      <c r="R30">
        <f>D30*내역서!R88</f>
        <v>0</v>
      </c>
      <c r="S30">
        <f>D30*내역서!S88</f>
        <v>0</v>
      </c>
      <c r="T30">
        <f>D30*내역서!T88</f>
        <v>0</v>
      </c>
      <c r="U30">
        <f>D30*내역서!U88</f>
        <v>0</v>
      </c>
      <c r="V30">
        <f>D30*내역서!V88</f>
        <v>0</v>
      </c>
      <c r="W30">
        <f>D30*내역서!W88</f>
        <v>0</v>
      </c>
      <c r="X30">
        <f>D30*내역서!X88</f>
        <v>0</v>
      </c>
      <c r="Y30">
        <f>D30*내역서!Y88</f>
        <v>0</v>
      </c>
      <c r="Z30">
        <f>D30*내역서!Z88</f>
        <v>0</v>
      </c>
      <c r="AA30">
        <f>D30*내역서!AA88</f>
        <v>0</v>
      </c>
      <c r="AB30">
        <f>D30*내역서!AB88</f>
        <v>0</v>
      </c>
      <c r="AC30">
        <f>D30*내역서!AC88</f>
        <v>0</v>
      </c>
      <c r="AD30">
        <f>D30*내역서!AD88</f>
        <v>0</v>
      </c>
      <c r="AE30">
        <f>D30*내역서!AE88</f>
        <v>0</v>
      </c>
      <c r="AF30">
        <f>D30*내역서!AF88</f>
        <v>0</v>
      </c>
      <c r="AG30">
        <f>D30*내역서!AG88</f>
        <v>0</v>
      </c>
      <c r="AH30">
        <f>D30*내역서!AH88</f>
        <v>0</v>
      </c>
      <c r="AI30">
        <f>D30*내역서!AI88</f>
        <v>0</v>
      </c>
      <c r="AJ30">
        <f>D30*내역서!AJ88</f>
        <v>0</v>
      </c>
      <c r="AK30">
        <f>D30*내역서!AK88</f>
        <v>0</v>
      </c>
      <c r="AL30">
        <f>D30*내역서!AL88</f>
        <v>0</v>
      </c>
      <c r="AM30">
        <f>D30*내역서!AM88</f>
        <v>0</v>
      </c>
      <c r="AN30">
        <f>D30*내역서!AN88</f>
        <v>0</v>
      </c>
      <c r="AO30">
        <f>D30*내역서!AO88</f>
        <v>0</v>
      </c>
      <c r="AP30">
        <f>D30*내역서!AP88</f>
        <v>0</v>
      </c>
      <c r="AQ30">
        <f>D30*내역서!AQ88</f>
        <v>0</v>
      </c>
      <c r="AR30">
        <f>D30*내역서!AR88</f>
        <v>0</v>
      </c>
      <c r="AS30">
        <f>D30*내역서!AS88</f>
        <v>0</v>
      </c>
      <c r="AT30">
        <f>D30*내역서!AT88</f>
        <v>0</v>
      </c>
      <c r="AU30">
        <f>D30*내역서!AU88</f>
        <v>0</v>
      </c>
      <c r="AV30">
        <f>D30*내역서!AV88</f>
        <v>0</v>
      </c>
    </row>
    <row r="31" spans="1:51" ht="20.100000000000001" customHeight="1" x14ac:dyDescent="0.3">
      <c r="A31" s="13" t="s">
        <v>1094</v>
      </c>
      <c r="B31" s="14"/>
      <c r="C31" s="15" t="s">
        <v>314</v>
      </c>
      <c r="D31" s="21">
        <v>1</v>
      </c>
      <c r="E31" s="16">
        <f>내역서!F109</f>
        <v>0</v>
      </c>
      <c r="F31" s="16">
        <f t="shared" si="2"/>
        <v>0</v>
      </c>
      <c r="G31" s="16">
        <f>내역서!H109</f>
        <v>0</v>
      </c>
      <c r="H31" s="16">
        <f t="shared" si="3"/>
        <v>0</v>
      </c>
      <c r="I31" s="16">
        <f>내역서!J109</f>
        <v>0</v>
      </c>
      <c r="J31" s="16">
        <f t="shared" si="4"/>
        <v>0</v>
      </c>
      <c r="K31" s="16">
        <f t="shared" si="5"/>
        <v>0</v>
      </c>
      <c r="L31" s="16">
        <f t="shared" si="6"/>
        <v>0</v>
      </c>
      <c r="M31" s="14"/>
      <c r="Q31">
        <v>1</v>
      </c>
      <c r="R31">
        <f>D31*내역서!R109</f>
        <v>0</v>
      </c>
      <c r="S31">
        <f>D31*내역서!S109</f>
        <v>0</v>
      </c>
      <c r="T31">
        <f>D31*내역서!T109</f>
        <v>0</v>
      </c>
      <c r="U31">
        <f>D31*내역서!U109</f>
        <v>0</v>
      </c>
      <c r="V31">
        <f>D31*내역서!V109</f>
        <v>0</v>
      </c>
      <c r="W31">
        <f>D31*내역서!W109</f>
        <v>0</v>
      </c>
      <c r="X31">
        <f>D31*내역서!X109</f>
        <v>0</v>
      </c>
      <c r="Y31">
        <f>D31*내역서!Y109</f>
        <v>0</v>
      </c>
      <c r="Z31">
        <f>D31*내역서!Z109</f>
        <v>0</v>
      </c>
      <c r="AA31">
        <f>D31*내역서!AA109</f>
        <v>0</v>
      </c>
      <c r="AB31">
        <f>D31*내역서!AB109</f>
        <v>0</v>
      </c>
      <c r="AC31">
        <f>D31*내역서!AC109</f>
        <v>0</v>
      </c>
      <c r="AD31">
        <f>D31*내역서!AD109</f>
        <v>0</v>
      </c>
      <c r="AE31">
        <f>D31*내역서!AE109</f>
        <v>0</v>
      </c>
      <c r="AF31">
        <f>D31*내역서!AF109</f>
        <v>0</v>
      </c>
      <c r="AG31">
        <f>D31*내역서!AG109</f>
        <v>0</v>
      </c>
      <c r="AH31">
        <f>D31*내역서!AH109</f>
        <v>0</v>
      </c>
      <c r="AI31">
        <f>D31*내역서!AI109</f>
        <v>0</v>
      </c>
      <c r="AJ31">
        <f>D31*내역서!AJ109</f>
        <v>0</v>
      </c>
      <c r="AK31">
        <f>D31*내역서!AK109</f>
        <v>0</v>
      </c>
      <c r="AL31">
        <f>D31*내역서!AL109</f>
        <v>0</v>
      </c>
      <c r="AM31">
        <f>D31*내역서!AM109</f>
        <v>0</v>
      </c>
      <c r="AN31">
        <f>D31*내역서!AN109</f>
        <v>0</v>
      </c>
      <c r="AO31">
        <f>D31*내역서!AO109</f>
        <v>0</v>
      </c>
      <c r="AP31">
        <f>D31*내역서!AP109</f>
        <v>0</v>
      </c>
      <c r="AQ31">
        <f>D31*내역서!AQ109</f>
        <v>0</v>
      </c>
      <c r="AR31">
        <f>D31*내역서!AR109</f>
        <v>0</v>
      </c>
      <c r="AS31">
        <f>D31*내역서!AS109</f>
        <v>0</v>
      </c>
      <c r="AT31">
        <f>D31*내역서!AT109</f>
        <v>0</v>
      </c>
      <c r="AU31">
        <f>D31*내역서!AU109</f>
        <v>0</v>
      </c>
      <c r="AV31">
        <f>D31*내역서!AV109</f>
        <v>0</v>
      </c>
    </row>
    <row r="32" spans="1:51" ht="20.100000000000001" customHeight="1" x14ac:dyDescent="0.3">
      <c r="A32" s="13" t="s">
        <v>1095</v>
      </c>
      <c r="B32" s="14"/>
      <c r="C32" s="15" t="s">
        <v>314</v>
      </c>
      <c r="D32" s="21">
        <v>1</v>
      </c>
      <c r="E32" s="16">
        <f>내역서!F130</f>
        <v>0</v>
      </c>
      <c r="F32" s="16">
        <f t="shared" si="2"/>
        <v>0</v>
      </c>
      <c r="G32" s="16">
        <f>내역서!H130</f>
        <v>0</v>
      </c>
      <c r="H32" s="16">
        <f t="shared" si="3"/>
        <v>0</v>
      </c>
      <c r="I32" s="16">
        <f>내역서!J130</f>
        <v>0</v>
      </c>
      <c r="J32" s="16">
        <f t="shared" si="4"/>
        <v>0</v>
      </c>
      <c r="K32" s="16">
        <f t="shared" si="5"/>
        <v>0</v>
      </c>
      <c r="L32" s="16">
        <f t="shared" si="6"/>
        <v>0</v>
      </c>
      <c r="M32" s="14"/>
      <c r="Q32">
        <v>1</v>
      </c>
      <c r="R32">
        <f>D32*내역서!R130</f>
        <v>0</v>
      </c>
      <c r="S32">
        <f>D32*내역서!S130</f>
        <v>0</v>
      </c>
      <c r="T32">
        <f>D32*내역서!T130</f>
        <v>0</v>
      </c>
      <c r="U32">
        <f>D32*내역서!U130</f>
        <v>0</v>
      </c>
      <c r="V32">
        <f>D32*내역서!V130</f>
        <v>0</v>
      </c>
      <c r="W32">
        <f>D32*내역서!W130</f>
        <v>0</v>
      </c>
      <c r="X32">
        <f>D32*내역서!X130</f>
        <v>0</v>
      </c>
      <c r="Y32">
        <f>D32*내역서!Y130</f>
        <v>0</v>
      </c>
      <c r="Z32">
        <f>D32*내역서!Z130</f>
        <v>0</v>
      </c>
      <c r="AA32">
        <f>D32*내역서!AA130</f>
        <v>0</v>
      </c>
      <c r="AB32">
        <f>D32*내역서!AB130</f>
        <v>0</v>
      </c>
      <c r="AC32">
        <f>D32*내역서!AC130</f>
        <v>0</v>
      </c>
      <c r="AD32">
        <f>D32*내역서!AD130</f>
        <v>0</v>
      </c>
      <c r="AE32">
        <f>D32*내역서!AE130</f>
        <v>0</v>
      </c>
      <c r="AF32">
        <f>D32*내역서!AF130</f>
        <v>0</v>
      </c>
      <c r="AG32">
        <f>D32*내역서!AG130</f>
        <v>0</v>
      </c>
      <c r="AH32">
        <f>D32*내역서!AH130</f>
        <v>0</v>
      </c>
      <c r="AI32">
        <f>D32*내역서!AI130</f>
        <v>0</v>
      </c>
      <c r="AJ32">
        <f>D32*내역서!AJ130</f>
        <v>0</v>
      </c>
      <c r="AK32">
        <f>D32*내역서!AK130</f>
        <v>0</v>
      </c>
      <c r="AL32">
        <f>D32*내역서!AL130</f>
        <v>0</v>
      </c>
      <c r="AM32">
        <f>D32*내역서!AM130</f>
        <v>0</v>
      </c>
      <c r="AN32">
        <f>D32*내역서!AN130</f>
        <v>0</v>
      </c>
      <c r="AO32">
        <f>D32*내역서!AO130</f>
        <v>0</v>
      </c>
      <c r="AP32">
        <f>D32*내역서!AP130</f>
        <v>0</v>
      </c>
      <c r="AQ32">
        <f>D32*내역서!AQ130</f>
        <v>0</v>
      </c>
      <c r="AR32">
        <f>D32*내역서!AR130</f>
        <v>0</v>
      </c>
      <c r="AS32">
        <f>D32*내역서!AS130</f>
        <v>0</v>
      </c>
      <c r="AT32">
        <f>D32*내역서!AT130</f>
        <v>0</v>
      </c>
      <c r="AU32">
        <f>D32*내역서!AU130</f>
        <v>0</v>
      </c>
      <c r="AV32">
        <f>D32*내역서!AV130</f>
        <v>0</v>
      </c>
    </row>
    <row r="33" spans="1:51" ht="20.100000000000001" customHeight="1" x14ac:dyDescent="0.3">
      <c r="A33" s="13" t="s">
        <v>1098</v>
      </c>
      <c r="B33" s="14"/>
      <c r="C33" s="15" t="s">
        <v>314</v>
      </c>
      <c r="D33" s="21">
        <v>1</v>
      </c>
      <c r="E33" s="16">
        <f>내역서!F151</f>
        <v>0</v>
      </c>
      <c r="F33" s="16">
        <f t="shared" si="2"/>
        <v>0</v>
      </c>
      <c r="G33" s="16">
        <f>내역서!H151</f>
        <v>0</v>
      </c>
      <c r="H33" s="16">
        <f t="shared" si="3"/>
        <v>0</v>
      </c>
      <c r="I33" s="16">
        <f>내역서!J151</f>
        <v>0</v>
      </c>
      <c r="J33" s="16">
        <f t="shared" si="4"/>
        <v>0</v>
      </c>
      <c r="K33" s="16">
        <f t="shared" si="5"/>
        <v>0</v>
      </c>
      <c r="L33" s="16">
        <f t="shared" si="6"/>
        <v>0</v>
      </c>
      <c r="M33" s="14"/>
      <c r="Q33">
        <v>1</v>
      </c>
      <c r="R33">
        <f>D33*내역서!R151</f>
        <v>0</v>
      </c>
      <c r="S33">
        <f>D33*내역서!S151</f>
        <v>0</v>
      </c>
      <c r="T33">
        <f>D33*내역서!T151</f>
        <v>0</v>
      </c>
      <c r="U33">
        <f>D33*내역서!U151</f>
        <v>0</v>
      </c>
      <c r="V33">
        <f>D33*내역서!V151</f>
        <v>0</v>
      </c>
      <c r="W33">
        <f>D33*내역서!W151</f>
        <v>0</v>
      </c>
      <c r="X33">
        <f>D33*내역서!X151</f>
        <v>0</v>
      </c>
      <c r="Y33">
        <f>D33*내역서!Y151</f>
        <v>0</v>
      </c>
      <c r="Z33">
        <f>D33*내역서!Z151</f>
        <v>0</v>
      </c>
      <c r="AA33">
        <f>D33*내역서!AA151</f>
        <v>0</v>
      </c>
      <c r="AB33">
        <f>D33*내역서!AB151</f>
        <v>0</v>
      </c>
      <c r="AC33">
        <f>D33*내역서!AC151</f>
        <v>0</v>
      </c>
      <c r="AD33">
        <f>D33*내역서!AD151</f>
        <v>0</v>
      </c>
      <c r="AE33">
        <f>D33*내역서!AE151</f>
        <v>0</v>
      </c>
      <c r="AF33">
        <f>D33*내역서!AF151</f>
        <v>0</v>
      </c>
      <c r="AG33">
        <f>D33*내역서!AG151</f>
        <v>0</v>
      </c>
      <c r="AH33">
        <f>D33*내역서!AH151</f>
        <v>0</v>
      </c>
      <c r="AI33">
        <f>D33*내역서!AI151</f>
        <v>0</v>
      </c>
      <c r="AJ33">
        <f>D33*내역서!AJ151</f>
        <v>0</v>
      </c>
      <c r="AK33">
        <f>D33*내역서!AK151</f>
        <v>0</v>
      </c>
      <c r="AL33">
        <f>D33*내역서!AL151</f>
        <v>0</v>
      </c>
      <c r="AM33">
        <f>D33*내역서!AM151</f>
        <v>0</v>
      </c>
      <c r="AN33">
        <f>D33*내역서!AN151</f>
        <v>0</v>
      </c>
      <c r="AO33">
        <f>D33*내역서!AO151</f>
        <v>0</v>
      </c>
      <c r="AP33">
        <f>D33*내역서!AP151</f>
        <v>0</v>
      </c>
      <c r="AQ33">
        <f>D33*내역서!AQ151</f>
        <v>0</v>
      </c>
      <c r="AR33">
        <f>D33*내역서!AR151</f>
        <v>0</v>
      </c>
      <c r="AS33">
        <f>D33*내역서!AS151</f>
        <v>0</v>
      </c>
      <c r="AT33">
        <f>D33*내역서!AT151</f>
        <v>0</v>
      </c>
      <c r="AU33">
        <f>D33*내역서!AU151</f>
        <v>0</v>
      </c>
      <c r="AV33">
        <f>D33*내역서!AV151</f>
        <v>0</v>
      </c>
    </row>
    <row r="34" spans="1:51" ht="20.100000000000001" customHeight="1" x14ac:dyDescent="0.3">
      <c r="A34" s="13" t="s">
        <v>1099</v>
      </c>
      <c r="B34" s="14"/>
      <c r="C34" s="15" t="s">
        <v>314</v>
      </c>
      <c r="D34" s="21">
        <v>1</v>
      </c>
      <c r="E34" s="16">
        <f>내역서!F172</f>
        <v>0</v>
      </c>
      <c r="F34" s="16">
        <f t="shared" si="2"/>
        <v>0</v>
      </c>
      <c r="G34" s="16">
        <f>내역서!H172</f>
        <v>0</v>
      </c>
      <c r="H34" s="16">
        <f t="shared" si="3"/>
        <v>0</v>
      </c>
      <c r="I34" s="16">
        <f>내역서!J172</f>
        <v>0</v>
      </c>
      <c r="J34" s="16">
        <f t="shared" si="4"/>
        <v>0</v>
      </c>
      <c r="K34" s="16">
        <f t="shared" si="5"/>
        <v>0</v>
      </c>
      <c r="L34" s="16">
        <f t="shared" si="6"/>
        <v>0</v>
      </c>
      <c r="M34" s="14"/>
      <c r="Q34">
        <v>1</v>
      </c>
      <c r="R34">
        <f>D34*내역서!R172</f>
        <v>0</v>
      </c>
      <c r="S34">
        <f>D34*내역서!S172</f>
        <v>0</v>
      </c>
      <c r="T34">
        <f>D34*내역서!T172</f>
        <v>0</v>
      </c>
      <c r="U34">
        <f>D34*내역서!U172</f>
        <v>0</v>
      </c>
      <c r="V34">
        <f>D34*내역서!V172</f>
        <v>0</v>
      </c>
      <c r="W34">
        <f>D34*내역서!W172</f>
        <v>0</v>
      </c>
      <c r="X34">
        <f>D34*내역서!X172</f>
        <v>0</v>
      </c>
      <c r="Y34">
        <f>D34*내역서!Y172</f>
        <v>0</v>
      </c>
      <c r="Z34">
        <f>D34*내역서!Z172</f>
        <v>0</v>
      </c>
      <c r="AA34">
        <f>D34*내역서!AA172</f>
        <v>0</v>
      </c>
      <c r="AB34">
        <f>D34*내역서!AB172</f>
        <v>0</v>
      </c>
      <c r="AC34">
        <f>D34*내역서!AC172</f>
        <v>0</v>
      </c>
      <c r="AD34">
        <f>D34*내역서!AD172</f>
        <v>0</v>
      </c>
      <c r="AE34">
        <f>D34*내역서!AE172</f>
        <v>0</v>
      </c>
      <c r="AF34">
        <f>D34*내역서!AF172</f>
        <v>0</v>
      </c>
      <c r="AG34">
        <f>D34*내역서!AG172</f>
        <v>0</v>
      </c>
      <c r="AH34">
        <f>D34*내역서!AH172</f>
        <v>0</v>
      </c>
      <c r="AI34">
        <f>D34*내역서!AI172</f>
        <v>0</v>
      </c>
      <c r="AJ34">
        <f>D34*내역서!AJ172</f>
        <v>0</v>
      </c>
      <c r="AK34">
        <f>D34*내역서!AK172</f>
        <v>0</v>
      </c>
      <c r="AL34">
        <f>D34*내역서!AL172</f>
        <v>0</v>
      </c>
      <c r="AM34">
        <f>D34*내역서!AM172</f>
        <v>0</v>
      </c>
      <c r="AN34">
        <f>D34*내역서!AN172</f>
        <v>0</v>
      </c>
      <c r="AO34">
        <f>D34*내역서!AO172</f>
        <v>0</v>
      </c>
      <c r="AP34">
        <f>D34*내역서!AP172</f>
        <v>0</v>
      </c>
      <c r="AQ34">
        <f>D34*내역서!AQ172</f>
        <v>0</v>
      </c>
      <c r="AR34">
        <f>D34*내역서!AR172</f>
        <v>0</v>
      </c>
      <c r="AS34">
        <f>D34*내역서!AS172</f>
        <v>0</v>
      </c>
      <c r="AT34">
        <f>D34*내역서!AT172</f>
        <v>0</v>
      </c>
      <c r="AU34">
        <f>D34*내역서!AU172</f>
        <v>0</v>
      </c>
      <c r="AV34">
        <f>D34*내역서!AV172</f>
        <v>0</v>
      </c>
    </row>
    <row r="35" spans="1:51" ht="20.100000000000001" customHeight="1" x14ac:dyDescent="0.3">
      <c r="A35" s="13" t="s">
        <v>1101</v>
      </c>
      <c r="B35" s="14"/>
      <c r="C35" s="15" t="s">
        <v>314</v>
      </c>
      <c r="D35" s="21">
        <v>1</v>
      </c>
      <c r="E35" s="16">
        <f>내역서!F193</f>
        <v>0</v>
      </c>
      <c r="F35" s="16">
        <f t="shared" si="2"/>
        <v>0</v>
      </c>
      <c r="G35" s="16">
        <f>내역서!H193</f>
        <v>0</v>
      </c>
      <c r="H35" s="16">
        <f t="shared" si="3"/>
        <v>0</v>
      </c>
      <c r="I35" s="16">
        <f>내역서!J193</f>
        <v>0</v>
      </c>
      <c r="J35" s="16">
        <f t="shared" si="4"/>
        <v>0</v>
      </c>
      <c r="K35" s="16">
        <f t="shared" si="5"/>
        <v>0</v>
      </c>
      <c r="L35" s="16">
        <f t="shared" si="6"/>
        <v>0</v>
      </c>
      <c r="M35" s="14"/>
      <c r="Q35">
        <v>1</v>
      </c>
      <c r="R35">
        <f>D35*내역서!R193</f>
        <v>0</v>
      </c>
      <c r="S35">
        <f>D35*내역서!S193</f>
        <v>0</v>
      </c>
      <c r="T35">
        <f>D35*내역서!T193</f>
        <v>0</v>
      </c>
      <c r="U35">
        <f>D35*내역서!U193</f>
        <v>0</v>
      </c>
      <c r="V35">
        <f>D35*내역서!V193</f>
        <v>0</v>
      </c>
      <c r="W35">
        <f>D35*내역서!W193</f>
        <v>0</v>
      </c>
      <c r="X35">
        <f>D35*내역서!X193</f>
        <v>0</v>
      </c>
      <c r="Y35">
        <f>D35*내역서!Y193</f>
        <v>0</v>
      </c>
      <c r="Z35">
        <f>D35*내역서!Z193</f>
        <v>0</v>
      </c>
      <c r="AA35">
        <f>D35*내역서!AA193</f>
        <v>0</v>
      </c>
      <c r="AB35">
        <f>D35*내역서!AB193</f>
        <v>0</v>
      </c>
      <c r="AC35">
        <f>D35*내역서!AC193</f>
        <v>0</v>
      </c>
      <c r="AD35">
        <f>D35*내역서!AD193</f>
        <v>0</v>
      </c>
      <c r="AE35">
        <f>D35*내역서!AE193</f>
        <v>0</v>
      </c>
      <c r="AF35">
        <f>D35*내역서!AF193</f>
        <v>0</v>
      </c>
      <c r="AG35">
        <f>D35*내역서!AG193</f>
        <v>0</v>
      </c>
      <c r="AH35">
        <f>D35*내역서!AH193</f>
        <v>0</v>
      </c>
      <c r="AI35">
        <f>D35*내역서!AI193</f>
        <v>0</v>
      </c>
      <c r="AJ35">
        <f>D35*내역서!AJ193</f>
        <v>0</v>
      </c>
      <c r="AK35">
        <f>D35*내역서!AK193</f>
        <v>0</v>
      </c>
      <c r="AL35">
        <f>D35*내역서!AL193</f>
        <v>0</v>
      </c>
      <c r="AM35">
        <f>D35*내역서!AM193</f>
        <v>0</v>
      </c>
      <c r="AN35">
        <f>D35*내역서!AN193</f>
        <v>0</v>
      </c>
      <c r="AO35">
        <f>D35*내역서!AO193</f>
        <v>0</v>
      </c>
      <c r="AP35">
        <f>D35*내역서!AP193</f>
        <v>0</v>
      </c>
      <c r="AQ35">
        <f>D35*내역서!AQ193</f>
        <v>0</v>
      </c>
      <c r="AR35">
        <f>D35*내역서!AR193</f>
        <v>0</v>
      </c>
      <c r="AS35">
        <f>D35*내역서!AS193</f>
        <v>0</v>
      </c>
      <c r="AT35">
        <f>D35*내역서!AT193</f>
        <v>0</v>
      </c>
      <c r="AU35">
        <f>D35*내역서!AU193</f>
        <v>0</v>
      </c>
      <c r="AV35">
        <f>D35*내역서!AV193</f>
        <v>0</v>
      </c>
    </row>
    <row r="36" spans="1:51" ht="20.100000000000001" customHeight="1" x14ac:dyDescent="0.3">
      <c r="A36" s="13" t="s">
        <v>1105</v>
      </c>
      <c r="B36" s="14"/>
      <c r="C36" s="15" t="s">
        <v>314</v>
      </c>
      <c r="D36" s="21">
        <v>1</v>
      </c>
      <c r="E36" s="16">
        <f>내역서!F214</f>
        <v>0</v>
      </c>
      <c r="F36" s="16">
        <f t="shared" si="2"/>
        <v>0</v>
      </c>
      <c r="G36" s="16">
        <f>내역서!H214</f>
        <v>0</v>
      </c>
      <c r="H36" s="16">
        <f t="shared" si="3"/>
        <v>0</v>
      </c>
      <c r="I36" s="16">
        <f>내역서!J214</f>
        <v>0</v>
      </c>
      <c r="J36" s="16">
        <f t="shared" si="4"/>
        <v>0</v>
      </c>
      <c r="K36" s="16">
        <f t="shared" si="5"/>
        <v>0</v>
      </c>
      <c r="L36" s="16">
        <f t="shared" si="6"/>
        <v>0</v>
      </c>
      <c r="M36" s="14"/>
      <c r="Q36">
        <v>1</v>
      </c>
      <c r="R36">
        <f>D36*내역서!R214</f>
        <v>0</v>
      </c>
      <c r="S36">
        <f>D36*내역서!S214</f>
        <v>0</v>
      </c>
      <c r="T36">
        <f>D36*내역서!T214</f>
        <v>0</v>
      </c>
      <c r="U36">
        <f>D36*내역서!U214</f>
        <v>0</v>
      </c>
      <c r="V36">
        <f>D36*내역서!V214</f>
        <v>0</v>
      </c>
      <c r="W36">
        <f>D36*내역서!W214</f>
        <v>0</v>
      </c>
      <c r="X36">
        <f>D36*내역서!X214</f>
        <v>0</v>
      </c>
      <c r="Y36">
        <f>D36*내역서!Y214</f>
        <v>0</v>
      </c>
      <c r="Z36">
        <f>D36*내역서!Z214</f>
        <v>0</v>
      </c>
      <c r="AA36">
        <f>D36*내역서!AA214</f>
        <v>0</v>
      </c>
      <c r="AB36">
        <f>D36*내역서!AB214</f>
        <v>0</v>
      </c>
      <c r="AC36">
        <f>D36*내역서!AC214</f>
        <v>0</v>
      </c>
      <c r="AD36">
        <f>D36*내역서!AD214</f>
        <v>0</v>
      </c>
      <c r="AE36">
        <f>D36*내역서!AE214</f>
        <v>0</v>
      </c>
      <c r="AF36">
        <f>D36*내역서!AF214</f>
        <v>0</v>
      </c>
      <c r="AG36">
        <f>D36*내역서!AG214</f>
        <v>0</v>
      </c>
      <c r="AH36">
        <f>D36*내역서!AH214</f>
        <v>0</v>
      </c>
      <c r="AI36">
        <f>D36*내역서!AI214</f>
        <v>0</v>
      </c>
      <c r="AJ36">
        <f>D36*내역서!AJ214</f>
        <v>0</v>
      </c>
      <c r="AK36">
        <f>D36*내역서!AK214</f>
        <v>0</v>
      </c>
      <c r="AL36">
        <f>D36*내역서!AL214</f>
        <v>0</v>
      </c>
      <c r="AM36">
        <f>D36*내역서!AM214</f>
        <v>0</v>
      </c>
      <c r="AN36">
        <f>D36*내역서!AN214</f>
        <v>0</v>
      </c>
      <c r="AO36">
        <f>D36*내역서!AO214</f>
        <v>0</v>
      </c>
      <c r="AP36">
        <f>D36*내역서!AP214</f>
        <v>0</v>
      </c>
      <c r="AQ36">
        <f>D36*내역서!AQ214</f>
        <v>0</v>
      </c>
      <c r="AR36">
        <f>D36*내역서!AR214</f>
        <v>0</v>
      </c>
      <c r="AS36">
        <f>D36*내역서!AS214</f>
        <v>0</v>
      </c>
      <c r="AT36">
        <f>D36*내역서!AT214</f>
        <v>0</v>
      </c>
      <c r="AU36">
        <f>D36*내역서!AU214</f>
        <v>0</v>
      </c>
      <c r="AV36">
        <f>D36*내역서!AV214</f>
        <v>0</v>
      </c>
    </row>
    <row r="37" spans="1:51" ht="20.100000000000001" customHeight="1" x14ac:dyDescent="0.3">
      <c r="A37" s="13" t="s">
        <v>1106</v>
      </c>
      <c r="B37" s="14"/>
      <c r="C37" s="15" t="s">
        <v>314</v>
      </c>
      <c r="D37" s="21">
        <v>1</v>
      </c>
      <c r="E37" s="16">
        <f>내역서!F256</f>
        <v>0</v>
      </c>
      <c r="F37" s="16">
        <f t="shared" si="2"/>
        <v>0</v>
      </c>
      <c r="G37" s="16">
        <f>내역서!H256</f>
        <v>0</v>
      </c>
      <c r="H37" s="16">
        <f t="shared" si="3"/>
        <v>0</v>
      </c>
      <c r="I37" s="16">
        <f>내역서!J256</f>
        <v>0</v>
      </c>
      <c r="J37" s="16">
        <f t="shared" si="4"/>
        <v>0</v>
      </c>
      <c r="K37" s="16">
        <f t="shared" si="5"/>
        <v>0</v>
      </c>
      <c r="L37" s="16">
        <f t="shared" si="6"/>
        <v>0</v>
      </c>
      <c r="M37" s="14"/>
      <c r="Q37">
        <v>1</v>
      </c>
      <c r="R37">
        <f>D37*내역서!R256</f>
        <v>0</v>
      </c>
      <c r="S37">
        <f>D37*내역서!S256</f>
        <v>0</v>
      </c>
      <c r="T37">
        <f>D37*내역서!T256</f>
        <v>0</v>
      </c>
      <c r="U37">
        <f>D37*내역서!U256</f>
        <v>0</v>
      </c>
      <c r="V37">
        <f>D37*내역서!V256</f>
        <v>0</v>
      </c>
      <c r="W37">
        <f>D37*내역서!W256</f>
        <v>0</v>
      </c>
      <c r="X37">
        <f>D37*내역서!X256</f>
        <v>0</v>
      </c>
      <c r="Y37">
        <f>D37*내역서!Y256</f>
        <v>0</v>
      </c>
      <c r="Z37">
        <f>D37*내역서!Z256</f>
        <v>0</v>
      </c>
      <c r="AA37">
        <f>D37*내역서!AA256</f>
        <v>0</v>
      </c>
      <c r="AB37">
        <f>D37*내역서!AB256</f>
        <v>0</v>
      </c>
      <c r="AC37">
        <f>D37*내역서!AC256</f>
        <v>0</v>
      </c>
      <c r="AD37">
        <f>D37*내역서!AD256</f>
        <v>0</v>
      </c>
      <c r="AE37">
        <f>D37*내역서!AE256</f>
        <v>0</v>
      </c>
      <c r="AF37">
        <f>D37*내역서!AF256</f>
        <v>0</v>
      </c>
      <c r="AG37">
        <f>D37*내역서!AG256</f>
        <v>0</v>
      </c>
      <c r="AH37">
        <f>D37*내역서!AH256</f>
        <v>0</v>
      </c>
      <c r="AI37">
        <f>D37*내역서!AI256</f>
        <v>0</v>
      </c>
      <c r="AJ37">
        <f>D37*내역서!AJ256</f>
        <v>0</v>
      </c>
      <c r="AK37">
        <f>D37*내역서!AK256</f>
        <v>0</v>
      </c>
      <c r="AL37">
        <f>D37*내역서!AL256</f>
        <v>0</v>
      </c>
      <c r="AM37">
        <f>D37*내역서!AM256</f>
        <v>0</v>
      </c>
      <c r="AN37">
        <f>D37*내역서!AN256</f>
        <v>0</v>
      </c>
      <c r="AO37">
        <f>D37*내역서!AO256</f>
        <v>0</v>
      </c>
      <c r="AP37">
        <f>D37*내역서!AP256</f>
        <v>0</v>
      </c>
      <c r="AQ37">
        <f>D37*내역서!AQ256</f>
        <v>0</v>
      </c>
      <c r="AR37">
        <f>D37*내역서!AR256</f>
        <v>0</v>
      </c>
      <c r="AS37">
        <f>D37*내역서!AS256</f>
        <v>0</v>
      </c>
      <c r="AT37">
        <f>D37*내역서!AT256</f>
        <v>0</v>
      </c>
      <c r="AU37">
        <f>D37*내역서!AU256</f>
        <v>0</v>
      </c>
      <c r="AV37">
        <f>D37*내역서!AV256</f>
        <v>0</v>
      </c>
    </row>
    <row r="38" spans="1:51" ht="20.100000000000001" customHeight="1" x14ac:dyDescent="0.3">
      <c r="A38" s="13" t="s">
        <v>1136</v>
      </c>
      <c r="B38" s="14"/>
      <c r="C38" s="15" t="s">
        <v>314</v>
      </c>
      <c r="D38" s="21">
        <v>1</v>
      </c>
      <c r="E38" s="16">
        <f>내역서!F277</f>
        <v>0</v>
      </c>
      <c r="F38" s="16">
        <f t="shared" si="2"/>
        <v>0</v>
      </c>
      <c r="G38" s="16">
        <f>내역서!H277</f>
        <v>0</v>
      </c>
      <c r="H38" s="16">
        <f t="shared" si="3"/>
        <v>0</v>
      </c>
      <c r="I38" s="16">
        <f>내역서!J277</f>
        <v>0</v>
      </c>
      <c r="J38" s="16">
        <f t="shared" si="4"/>
        <v>0</v>
      </c>
      <c r="K38" s="16">
        <f t="shared" si="5"/>
        <v>0</v>
      </c>
      <c r="L38" s="16">
        <f t="shared" si="6"/>
        <v>0</v>
      </c>
      <c r="M38" s="14"/>
      <c r="Q38">
        <v>1</v>
      </c>
      <c r="R38">
        <f>D38*내역서!R277</f>
        <v>0</v>
      </c>
      <c r="S38">
        <f>D38*내역서!S277</f>
        <v>0</v>
      </c>
      <c r="T38">
        <f>D38*내역서!T277</f>
        <v>0</v>
      </c>
      <c r="U38">
        <f>D38*내역서!U277</f>
        <v>0</v>
      </c>
      <c r="V38">
        <f>D38*내역서!V277</f>
        <v>0</v>
      </c>
      <c r="W38">
        <f>D38*내역서!W277</f>
        <v>0</v>
      </c>
      <c r="X38">
        <f>D38*내역서!X277</f>
        <v>0</v>
      </c>
      <c r="Y38">
        <f>D38*내역서!Y277</f>
        <v>0</v>
      </c>
      <c r="Z38">
        <f>D38*내역서!Z277</f>
        <v>0</v>
      </c>
      <c r="AA38">
        <f>D38*내역서!AA277</f>
        <v>0</v>
      </c>
      <c r="AB38">
        <f>D38*내역서!AB277</f>
        <v>0</v>
      </c>
      <c r="AC38">
        <f>D38*내역서!AC277</f>
        <v>0</v>
      </c>
      <c r="AD38">
        <f>D38*내역서!AD277</f>
        <v>0</v>
      </c>
      <c r="AE38">
        <f>D38*내역서!AE277</f>
        <v>0</v>
      </c>
      <c r="AF38">
        <f>D38*내역서!AF277</f>
        <v>0</v>
      </c>
      <c r="AG38">
        <f>D38*내역서!AG277</f>
        <v>0</v>
      </c>
      <c r="AH38">
        <f>D38*내역서!AH277</f>
        <v>0</v>
      </c>
      <c r="AI38">
        <f>D38*내역서!AI277</f>
        <v>0</v>
      </c>
      <c r="AJ38">
        <f>D38*내역서!AJ277</f>
        <v>0</v>
      </c>
      <c r="AK38">
        <f>D38*내역서!AK277</f>
        <v>0</v>
      </c>
      <c r="AL38">
        <f>D38*내역서!AL277</f>
        <v>0</v>
      </c>
      <c r="AM38">
        <f>D38*내역서!AM277</f>
        <v>0</v>
      </c>
      <c r="AN38">
        <f>D38*내역서!AN277</f>
        <v>0</v>
      </c>
      <c r="AO38">
        <f>D38*내역서!AO277</f>
        <v>0</v>
      </c>
      <c r="AP38">
        <f>D38*내역서!AP277</f>
        <v>0</v>
      </c>
      <c r="AQ38">
        <f>D38*내역서!AQ277</f>
        <v>0</v>
      </c>
      <c r="AR38">
        <f>D38*내역서!AR277</f>
        <v>0</v>
      </c>
      <c r="AS38">
        <f>D38*내역서!AS277</f>
        <v>0</v>
      </c>
      <c r="AT38">
        <f>D38*내역서!AT277</f>
        <v>0</v>
      </c>
      <c r="AU38">
        <f>D38*내역서!AU277</f>
        <v>0</v>
      </c>
      <c r="AV38">
        <f>D38*내역서!AV277</f>
        <v>0</v>
      </c>
    </row>
    <row r="39" spans="1:51" ht="20.100000000000001" customHeight="1" x14ac:dyDescent="0.3">
      <c r="A39" s="13" t="s">
        <v>1141</v>
      </c>
      <c r="B39" s="14"/>
      <c r="C39" s="15" t="s">
        <v>314</v>
      </c>
      <c r="D39" s="21">
        <v>1</v>
      </c>
      <c r="E39" s="16">
        <f>내역서!F298</f>
        <v>0</v>
      </c>
      <c r="F39" s="16">
        <f t="shared" si="2"/>
        <v>0</v>
      </c>
      <c r="G39" s="16">
        <f>내역서!H298</f>
        <v>0</v>
      </c>
      <c r="H39" s="16">
        <f t="shared" si="3"/>
        <v>0</v>
      </c>
      <c r="I39" s="16">
        <f>내역서!J298</f>
        <v>0</v>
      </c>
      <c r="J39" s="16">
        <f t="shared" si="4"/>
        <v>0</v>
      </c>
      <c r="K39" s="16">
        <f t="shared" si="5"/>
        <v>0</v>
      </c>
      <c r="L39" s="16">
        <f t="shared" si="6"/>
        <v>0</v>
      </c>
      <c r="M39" s="14"/>
      <c r="Q39">
        <v>1</v>
      </c>
      <c r="R39">
        <f>D39*내역서!R298</f>
        <v>0</v>
      </c>
      <c r="S39">
        <f>D39*내역서!S298</f>
        <v>0</v>
      </c>
      <c r="T39">
        <f>D39*내역서!T298</f>
        <v>0</v>
      </c>
      <c r="U39">
        <f>D39*내역서!U298</f>
        <v>0</v>
      </c>
      <c r="V39">
        <f>D39*내역서!V298</f>
        <v>0</v>
      </c>
      <c r="W39">
        <f>D39*내역서!W298</f>
        <v>0</v>
      </c>
      <c r="X39">
        <f>D39*내역서!X298</f>
        <v>0</v>
      </c>
      <c r="Y39">
        <f>D39*내역서!Y298</f>
        <v>0</v>
      </c>
      <c r="Z39">
        <f>D39*내역서!Z298</f>
        <v>0</v>
      </c>
      <c r="AA39">
        <f>D39*내역서!AA298</f>
        <v>0</v>
      </c>
      <c r="AB39">
        <f>D39*내역서!AB298</f>
        <v>0</v>
      </c>
      <c r="AC39">
        <f>D39*내역서!AC298</f>
        <v>0</v>
      </c>
      <c r="AD39">
        <f>D39*내역서!AD298</f>
        <v>0</v>
      </c>
      <c r="AE39">
        <f>D39*내역서!AE298</f>
        <v>0</v>
      </c>
      <c r="AF39">
        <f>D39*내역서!AF298</f>
        <v>0</v>
      </c>
      <c r="AG39">
        <f>D39*내역서!AG298</f>
        <v>0</v>
      </c>
      <c r="AH39">
        <f>D39*내역서!AH298</f>
        <v>0</v>
      </c>
      <c r="AI39">
        <f>D39*내역서!AI298</f>
        <v>0</v>
      </c>
      <c r="AJ39">
        <f>D39*내역서!AJ298</f>
        <v>0</v>
      </c>
      <c r="AK39">
        <f>D39*내역서!AK298</f>
        <v>0</v>
      </c>
      <c r="AL39">
        <f>D39*내역서!AL298</f>
        <v>0</v>
      </c>
      <c r="AM39">
        <f>D39*내역서!AM298</f>
        <v>0</v>
      </c>
      <c r="AN39">
        <f>D39*내역서!AN298</f>
        <v>0</v>
      </c>
      <c r="AO39">
        <f>D39*내역서!AO298</f>
        <v>0</v>
      </c>
      <c r="AP39">
        <f>D39*내역서!AP298</f>
        <v>0</v>
      </c>
      <c r="AQ39">
        <f>D39*내역서!AQ298</f>
        <v>0</v>
      </c>
      <c r="AR39">
        <f>D39*내역서!AR298</f>
        <v>0</v>
      </c>
      <c r="AS39">
        <f>D39*내역서!AS298</f>
        <v>0</v>
      </c>
      <c r="AT39">
        <f>D39*내역서!AT298</f>
        <v>0</v>
      </c>
      <c r="AU39">
        <f>D39*내역서!AU298</f>
        <v>0</v>
      </c>
      <c r="AV39">
        <f>D39*내역서!AV298</f>
        <v>0</v>
      </c>
    </row>
    <row r="40" spans="1:51" ht="20.100000000000001" customHeight="1" x14ac:dyDescent="0.3">
      <c r="A40" s="13" t="s">
        <v>1142</v>
      </c>
      <c r="B40" s="14"/>
      <c r="C40" s="15" t="s">
        <v>314</v>
      </c>
      <c r="D40" s="21">
        <v>1</v>
      </c>
      <c r="E40" s="16">
        <f>내역서!F319</f>
        <v>0</v>
      </c>
      <c r="F40" s="16">
        <f t="shared" si="2"/>
        <v>0</v>
      </c>
      <c r="G40" s="16">
        <f>내역서!H319</f>
        <v>0</v>
      </c>
      <c r="H40" s="16">
        <f t="shared" si="3"/>
        <v>0</v>
      </c>
      <c r="I40" s="16">
        <f>내역서!J319</f>
        <v>0</v>
      </c>
      <c r="J40" s="16">
        <f t="shared" si="4"/>
        <v>0</v>
      </c>
      <c r="K40" s="16">
        <f t="shared" si="5"/>
        <v>0</v>
      </c>
      <c r="L40" s="16">
        <f t="shared" si="6"/>
        <v>0</v>
      </c>
      <c r="M40" s="14"/>
      <c r="Q40">
        <v>1</v>
      </c>
      <c r="R40">
        <f>D40*내역서!R319</f>
        <v>0</v>
      </c>
      <c r="S40">
        <f>D40*내역서!S319</f>
        <v>0</v>
      </c>
      <c r="T40">
        <f>D40*내역서!T319</f>
        <v>0</v>
      </c>
      <c r="U40">
        <f>D40*내역서!U319</f>
        <v>0</v>
      </c>
      <c r="V40">
        <f>D40*내역서!V319</f>
        <v>0</v>
      </c>
      <c r="W40">
        <f>D40*내역서!W319</f>
        <v>0</v>
      </c>
      <c r="X40">
        <f>D40*내역서!X319</f>
        <v>0</v>
      </c>
      <c r="Y40">
        <f>D40*내역서!Y319</f>
        <v>0</v>
      </c>
      <c r="Z40">
        <f>D40*내역서!Z319</f>
        <v>0</v>
      </c>
      <c r="AA40">
        <f>D40*내역서!AA319</f>
        <v>0</v>
      </c>
      <c r="AB40">
        <f>D40*내역서!AB319</f>
        <v>0</v>
      </c>
      <c r="AC40">
        <f>D40*내역서!AC319</f>
        <v>0</v>
      </c>
      <c r="AD40">
        <f>D40*내역서!AD319</f>
        <v>0</v>
      </c>
      <c r="AE40">
        <f>D40*내역서!AE319</f>
        <v>0</v>
      </c>
      <c r="AF40">
        <f>D40*내역서!AF319</f>
        <v>0</v>
      </c>
      <c r="AG40">
        <f>D40*내역서!AG319</f>
        <v>0</v>
      </c>
      <c r="AH40">
        <f>D40*내역서!AH319</f>
        <v>0</v>
      </c>
      <c r="AI40">
        <f>D40*내역서!AI319</f>
        <v>0</v>
      </c>
      <c r="AJ40">
        <f>D40*내역서!AJ319</f>
        <v>0</v>
      </c>
      <c r="AK40">
        <f>D40*내역서!AK319</f>
        <v>0</v>
      </c>
      <c r="AL40">
        <f>D40*내역서!AL319</f>
        <v>0</v>
      </c>
      <c r="AM40">
        <f>D40*내역서!AM319</f>
        <v>0</v>
      </c>
      <c r="AN40">
        <f>D40*내역서!AN319</f>
        <v>0</v>
      </c>
      <c r="AO40">
        <f>D40*내역서!AO319</f>
        <v>0</v>
      </c>
      <c r="AP40">
        <f>D40*내역서!AP319</f>
        <v>0</v>
      </c>
      <c r="AQ40">
        <f>D40*내역서!AQ319</f>
        <v>0</v>
      </c>
      <c r="AR40">
        <f>D40*내역서!AR319</f>
        <v>0</v>
      </c>
      <c r="AS40">
        <f>D40*내역서!AS319</f>
        <v>0</v>
      </c>
      <c r="AT40">
        <f>D40*내역서!AT319</f>
        <v>0</v>
      </c>
      <c r="AU40">
        <f>D40*내역서!AU319</f>
        <v>0</v>
      </c>
      <c r="AV40">
        <f>D40*내역서!AV319</f>
        <v>0</v>
      </c>
    </row>
    <row r="41" spans="1:51" ht="20.100000000000001" customHeight="1" x14ac:dyDescent="0.3">
      <c r="A41" s="13" t="s">
        <v>1144</v>
      </c>
      <c r="B41" s="14"/>
      <c r="C41" s="15" t="s">
        <v>314</v>
      </c>
      <c r="D41" s="21">
        <v>1</v>
      </c>
      <c r="E41" s="16">
        <f>내역서!F340</f>
        <v>0</v>
      </c>
      <c r="F41" s="16">
        <f t="shared" si="2"/>
        <v>0</v>
      </c>
      <c r="G41" s="16">
        <f>내역서!H340</f>
        <v>0</v>
      </c>
      <c r="H41" s="16">
        <f t="shared" si="3"/>
        <v>0</v>
      </c>
      <c r="I41" s="16">
        <f>내역서!J340</f>
        <v>0</v>
      </c>
      <c r="J41" s="16">
        <f t="shared" si="4"/>
        <v>0</v>
      </c>
      <c r="K41" s="16">
        <f t="shared" si="5"/>
        <v>0</v>
      </c>
      <c r="L41" s="16">
        <f t="shared" si="6"/>
        <v>0</v>
      </c>
      <c r="M41" s="14"/>
      <c r="Q41">
        <v>1</v>
      </c>
      <c r="R41">
        <f>D41*내역서!R340</f>
        <v>0</v>
      </c>
      <c r="S41">
        <f>D41*내역서!S340</f>
        <v>0</v>
      </c>
      <c r="T41">
        <f>D41*내역서!T340</f>
        <v>0</v>
      </c>
      <c r="U41">
        <f>D41*내역서!U340</f>
        <v>0</v>
      </c>
      <c r="V41">
        <f>D41*내역서!V340</f>
        <v>0</v>
      </c>
      <c r="W41">
        <f>D41*내역서!W340</f>
        <v>0</v>
      </c>
      <c r="X41">
        <f>D41*내역서!X340</f>
        <v>0</v>
      </c>
      <c r="Y41">
        <f>D41*내역서!Y340</f>
        <v>0</v>
      </c>
      <c r="Z41">
        <f>D41*내역서!Z340</f>
        <v>0</v>
      </c>
      <c r="AA41">
        <f>D41*내역서!AA340</f>
        <v>0</v>
      </c>
      <c r="AB41">
        <f>D41*내역서!AB340</f>
        <v>0</v>
      </c>
      <c r="AC41">
        <f>D41*내역서!AC340</f>
        <v>0</v>
      </c>
      <c r="AD41">
        <f>D41*내역서!AD340</f>
        <v>0</v>
      </c>
      <c r="AE41">
        <f>D41*내역서!AE340</f>
        <v>0</v>
      </c>
      <c r="AF41">
        <f>D41*내역서!AF340</f>
        <v>0</v>
      </c>
      <c r="AG41">
        <f>D41*내역서!AG340</f>
        <v>0</v>
      </c>
      <c r="AH41">
        <f>D41*내역서!AH340</f>
        <v>0</v>
      </c>
      <c r="AI41">
        <f>D41*내역서!AI340</f>
        <v>0</v>
      </c>
      <c r="AJ41">
        <f>D41*내역서!AJ340</f>
        <v>0</v>
      </c>
      <c r="AK41">
        <f>D41*내역서!AK340</f>
        <v>0</v>
      </c>
      <c r="AL41">
        <f>D41*내역서!AL340</f>
        <v>0</v>
      </c>
      <c r="AM41">
        <f>D41*내역서!AM340</f>
        <v>0</v>
      </c>
      <c r="AN41">
        <f>D41*내역서!AN340</f>
        <v>0</v>
      </c>
      <c r="AO41">
        <f>D41*내역서!AO340</f>
        <v>0</v>
      </c>
      <c r="AP41">
        <f>D41*내역서!AP340</f>
        <v>0</v>
      </c>
      <c r="AQ41">
        <f>D41*내역서!AQ340</f>
        <v>0</v>
      </c>
      <c r="AR41">
        <f>D41*내역서!AR340</f>
        <v>0</v>
      </c>
      <c r="AS41">
        <f>D41*내역서!AS340</f>
        <v>0</v>
      </c>
      <c r="AT41">
        <f>D41*내역서!AT340</f>
        <v>0</v>
      </c>
      <c r="AU41">
        <f>D41*내역서!AU340</f>
        <v>0</v>
      </c>
      <c r="AV41">
        <f>D41*내역서!AV340</f>
        <v>0</v>
      </c>
    </row>
    <row r="42" spans="1:51" ht="20.100000000000001" customHeight="1" x14ac:dyDescent="0.3">
      <c r="A42" s="13" t="s">
        <v>1147</v>
      </c>
      <c r="B42" s="14"/>
      <c r="C42" s="15" t="s">
        <v>314</v>
      </c>
      <c r="D42" s="21">
        <v>1</v>
      </c>
      <c r="E42" s="16">
        <f>내역서!F361</f>
        <v>0</v>
      </c>
      <c r="F42" s="16">
        <f t="shared" si="2"/>
        <v>0</v>
      </c>
      <c r="G42" s="16">
        <f>내역서!H361</f>
        <v>0</v>
      </c>
      <c r="H42" s="16">
        <f t="shared" si="3"/>
        <v>0</v>
      </c>
      <c r="I42" s="16">
        <f>내역서!J361</f>
        <v>0</v>
      </c>
      <c r="J42" s="16">
        <f t="shared" si="4"/>
        <v>0</v>
      </c>
      <c r="K42" s="16">
        <f t="shared" si="5"/>
        <v>0</v>
      </c>
      <c r="L42" s="16">
        <f t="shared" si="6"/>
        <v>0</v>
      </c>
      <c r="M42" s="14"/>
      <c r="Q42">
        <v>1</v>
      </c>
      <c r="R42">
        <f>D42*내역서!R361</f>
        <v>0</v>
      </c>
      <c r="S42">
        <f>D42*내역서!S361</f>
        <v>0</v>
      </c>
      <c r="T42">
        <f>D42*내역서!T361</f>
        <v>0</v>
      </c>
      <c r="U42">
        <f>D42*내역서!U361</f>
        <v>0</v>
      </c>
      <c r="V42">
        <f>D42*내역서!V361</f>
        <v>0</v>
      </c>
      <c r="W42">
        <f>D42*내역서!W361</f>
        <v>0</v>
      </c>
      <c r="X42">
        <f>D42*내역서!X361</f>
        <v>0</v>
      </c>
      <c r="Y42">
        <f>D42*내역서!Y361</f>
        <v>0</v>
      </c>
      <c r="Z42">
        <f>D42*내역서!Z361</f>
        <v>0</v>
      </c>
      <c r="AA42">
        <f>D42*내역서!AA361</f>
        <v>0</v>
      </c>
      <c r="AB42">
        <f>D42*내역서!AB361</f>
        <v>0</v>
      </c>
      <c r="AC42">
        <f>D42*내역서!AC361</f>
        <v>0</v>
      </c>
      <c r="AD42">
        <f>D42*내역서!AD361</f>
        <v>0</v>
      </c>
      <c r="AE42">
        <f>D42*내역서!AE361</f>
        <v>0</v>
      </c>
      <c r="AF42">
        <f>D42*내역서!AF361</f>
        <v>0</v>
      </c>
      <c r="AG42">
        <f>D42*내역서!AG361</f>
        <v>0</v>
      </c>
      <c r="AH42">
        <f>D42*내역서!AH361</f>
        <v>0</v>
      </c>
      <c r="AI42">
        <f>D42*내역서!AI361</f>
        <v>0</v>
      </c>
      <c r="AJ42">
        <f>D42*내역서!AJ361</f>
        <v>0</v>
      </c>
      <c r="AK42">
        <f>D42*내역서!AK361</f>
        <v>0</v>
      </c>
      <c r="AL42">
        <f>D42*내역서!AL361</f>
        <v>0</v>
      </c>
      <c r="AM42">
        <f>D42*내역서!AM361</f>
        <v>0</v>
      </c>
      <c r="AN42">
        <f>D42*내역서!AN361</f>
        <v>0</v>
      </c>
      <c r="AO42">
        <f>D42*내역서!AO361</f>
        <v>0</v>
      </c>
      <c r="AP42">
        <f>D42*내역서!AP361</f>
        <v>0</v>
      </c>
      <c r="AQ42">
        <f>D42*내역서!AQ361</f>
        <v>0</v>
      </c>
      <c r="AR42">
        <f>D42*내역서!AR361</f>
        <v>0</v>
      </c>
      <c r="AS42">
        <f>D42*내역서!AS361</f>
        <v>0</v>
      </c>
      <c r="AT42">
        <f>D42*내역서!AT361</f>
        <v>0</v>
      </c>
      <c r="AU42">
        <f>D42*내역서!AU361</f>
        <v>0</v>
      </c>
      <c r="AV42">
        <f>D42*내역서!AV361</f>
        <v>0</v>
      </c>
    </row>
    <row r="43" spans="1:51" ht="20.100000000000001" customHeight="1" x14ac:dyDescent="0.3">
      <c r="A43" s="13" t="s">
        <v>1150</v>
      </c>
      <c r="B43" s="14"/>
      <c r="C43" s="15" t="s">
        <v>314</v>
      </c>
      <c r="D43" s="21">
        <v>1</v>
      </c>
      <c r="E43" s="16">
        <f>내역서!F382</f>
        <v>0</v>
      </c>
      <c r="F43" s="16">
        <f t="shared" si="2"/>
        <v>0</v>
      </c>
      <c r="G43" s="16">
        <f>내역서!H382</f>
        <v>0</v>
      </c>
      <c r="H43" s="16">
        <f t="shared" si="3"/>
        <v>0</v>
      </c>
      <c r="I43" s="16">
        <f>내역서!J382</f>
        <v>0</v>
      </c>
      <c r="J43" s="16">
        <f t="shared" si="4"/>
        <v>0</v>
      </c>
      <c r="K43" s="16">
        <f t="shared" si="5"/>
        <v>0</v>
      </c>
      <c r="L43" s="16">
        <f t="shared" si="6"/>
        <v>0</v>
      </c>
      <c r="M43" s="14"/>
      <c r="Q43">
        <v>1</v>
      </c>
      <c r="R43">
        <f>D43*내역서!R382</f>
        <v>0</v>
      </c>
      <c r="S43">
        <f>D43*내역서!S382</f>
        <v>0</v>
      </c>
      <c r="T43">
        <f>D43*내역서!T382</f>
        <v>0</v>
      </c>
      <c r="U43">
        <f>D43*내역서!U382</f>
        <v>0</v>
      </c>
      <c r="V43">
        <f>D43*내역서!V382</f>
        <v>0</v>
      </c>
      <c r="W43">
        <f>D43*내역서!W382</f>
        <v>0</v>
      </c>
      <c r="X43">
        <f>D43*내역서!X382</f>
        <v>0</v>
      </c>
      <c r="Y43">
        <f>D43*내역서!Y382</f>
        <v>0</v>
      </c>
      <c r="Z43">
        <f>D43*내역서!Z382</f>
        <v>0</v>
      </c>
      <c r="AA43">
        <f>D43*내역서!AA382</f>
        <v>0</v>
      </c>
      <c r="AB43">
        <f>D43*내역서!AB382</f>
        <v>0</v>
      </c>
      <c r="AC43">
        <f>D43*내역서!AC382</f>
        <v>0</v>
      </c>
      <c r="AD43">
        <f>D43*내역서!AD382</f>
        <v>0</v>
      </c>
      <c r="AE43">
        <f>D43*내역서!AE382</f>
        <v>0</v>
      </c>
      <c r="AF43">
        <f>D43*내역서!AF382</f>
        <v>0</v>
      </c>
      <c r="AG43">
        <f>D43*내역서!AG382</f>
        <v>0</v>
      </c>
      <c r="AH43">
        <f>D43*내역서!AH382</f>
        <v>0</v>
      </c>
      <c r="AI43">
        <f>D43*내역서!AI382</f>
        <v>0</v>
      </c>
      <c r="AJ43">
        <f>D43*내역서!AJ382</f>
        <v>0</v>
      </c>
      <c r="AK43">
        <f>D43*내역서!AK382</f>
        <v>0</v>
      </c>
      <c r="AL43">
        <f>D43*내역서!AL382</f>
        <v>0</v>
      </c>
      <c r="AM43">
        <f>D43*내역서!AM382</f>
        <v>0</v>
      </c>
      <c r="AN43">
        <f>D43*내역서!AN382</f>
        <v>0</v>
      </c>
      <c r="AO43">
        <f>D43*내역서!AO382</f>
        <v>0</v>
      </c>
      <c r="AP43">
        <f>D43*내역서!AP382</f>
        <v>0</v>
      </c>
      <c r="AQ43">
        <f>D43*내역서!AQ382</f>
        <v>0</v>
      </c>
      <c r="AR43">
        <f>D43*내역서!AR382</f>
        <v>0</v>
      </c>
      <c r="AS43">
        <f>D43*내역서!AS382</f>
        <v>0</v>
      </c>
      <c r="AT43">
        <f>D43*내역서!AT382</f>
        <v>0</v>
      </c>
      <c r="AU43">
        <f>D43*내역서!AU382</f>
        <v>0</v>
      </c>
      <c r="AV43">
        <f>D43*내역서!AV382</f>
        <v>0</v>
      </c>
    </row>
    <row r="44" spans="1:51" ht="20.100000000000001" customHeight="1" x14ac:dyDescent="0.3">
      <c r="A44" s="13" t="s">
        <v>1152</v>
      </c>
      <c r="B44" s="14"/>
      <c r="C44" s="15" t="s">
        <v>314</v>
      </c>
      <c r="D44" s="21">
        <v>1</v>
      </c>
      <c r="E44" s="16">
        <f>내역서!F403</f>
        <v>0</v>
      </c>
      <c r="F44" s="16">
        <f t="shared" si="2"/>
        <v>0</v>
      </c>
      <c r="G44" s="16">
        <f>내역서!H403</f>
        <v>0</v>
      </c>
      <c r="H44" s="16">
        <f t="shared" si="3"/>
        <v>0</v>
      </c>
      <c r="I44" s="16">
        <f>내역서!J403</f>
        <v>0</v>
      </c>
      <c r="J44" s="16">
        <f t="shared" si="4"/>
        <v>0</v>
      </c>
      <c r="K44" s="16">
        <f t="shared" si="5"/>
        <v>0</v>
      </c>
      <c r="L44" s="16">
        <f t="shared" si="6"/>
        <v>0</v>
      </c>
      <c r="M44" s="13" t="s">
        <v>1168</v>
      </c>
      <c r="R44">
        <f>D44*내역서!R403</f>
        <v>0</v>
      </c>
      <c r="S44">
        <f>D44*내역서!S403</f>
        <v>0</v>
      </c>
      <c r="T44">
        <f>D44*내역서!T403</f>
        <v>0</v>
      </c>
      <c r="U44">
        <f>D44*내역서!U403</f>
        <v>0</v>
      </c>
      <c r="V44">
        <f>D44*내역서!V403</f>
        <v>0</v>
      </c>
      <c r="W44">
        <f>D44*내역서!W403</f>
        <v>0</v>
      </c>
      <c r="X44">
        <f>D44*내역서!X403</f>
        <v>0</v>
      </c>
      <c r="Y44">
        <f>D44*내역서!Y403</f>
        <v>0</v>
      </c>
      <c r="Z44">
        <f>D44*내역서!Z403</f>
        <v>0</v>
      </c>
      <c r="AA44">
        <f>D44*내역서!AA403</f>
        <v>0</v>
      </c>
      <c r="AB44">
        <f>D44*내역서!AB403</f>
        <v>0</v>
      </c>
      <c r="AC44">
        <f>D44*내역서!AC403</f>
        <v>0</v>
      </c>
      <c r="AD44">
        <f>D44*내역서!AD403</f>
        <v>0</v>
      </c>
      <c r="AE44">
        <f>D44*내역서!AE403</f>
        <v>0</v>
      </c>
      <c r="AF44">
        <f>D44*내역서!AF403</f>
        <v>0</v>
      </c>
      <c r="AG44">
        <f>D44*내역서!AG403</f>
        <v>0</v>
      </c>
      <c r="AH44">
        <f>D44*내역서!AH403</f>
        <v>0</v>
      </c>
      <c r="AI44">
        <f>D44*내역서!AI403</f>
        <v>0</v>
      </c>
      <c r="AJ44">
        <f>D44*내역서!AJ403</f>
        <v>0</v>
      </c>
      <c r="AK44">
        <f>D44*내역서!AK403</f>
        <v>0</v>
      </c>
      <c r="AL44">
        <f>D44*내역서!AL403</f>
        <v>0</v>
      </c>
      <c r="AM44">
        <f>D44*내역서!AM403</f>
        <v>0</v>
      </c>
      <c r="AN44">
        <f>D44*내역서!AN403</f>
        <v>0</v>
      </c>
      <c r="AO44">
        <f>D44*내역서!AO403</f>
        <v>0</v>
      </c>
      <c r="AP44">
        <f>D44*내역서!AP403</f>
        <v>0</v>
      </c>
      <c r="AQ44">
        <f>D44*내역서!AQ403</f>
        <v>0</v>
      </c>
      <c r="AR44">
        <f>D44*내역서!AR403</f>
        <v>0</v>
      </c>
      <c r="AS44">
        <f>D44*내역서!AS403</f>
        <v>0</v>
      </c>
      <c r="AT44">
        <f>D44*내역서!AT403</f>
        <v>0</v>
      </c>
      <c r="AU44">
        <f>D44*내역서!AU403</f>
        <v>0</v>
      </c>
      <c r="AV44">
        <f>D44*내역서!AV403</f>
        <v>0</v>
      </c>
    </row>
    <row r="45" spans="1:51" ht="20.100000000000001" customHeight="1" x14ac:dyDescent="0.3">
      <c r="A45" s="13" t="s">
        <v>1159</v>
      </c>
      <c r="B45" s="14"/>
      <c r="C45" s="15" t="s">
        <v>314</v>
      </c>
      <c r="D45" s="21">
        <v>1</v>
      </c>
      <c r="E45" s="16">
        <f>내역서!F424</f>
        <v>0</v>
      </c>
      <c r="F45" s="16">
        <f t="shared" si="2"/>
        <v>0</v>
      </c>
      <c r="G45" s="16">
        <f>내역서!H424</f>
        <v>0</v>
      </c>
      <c r="H45" s="16">
        <f t="shared" si="3"/>
        <v>0</v>
      </c>
      <c r="I45" s="16">
        <f>내역서!J424</f>
        <v>0</v>
      </c>
      <c r="J45" s="16">
        <f t="shared" si="4"/>
        <v>0</v>
      </c>
      <c r="K45" s="16">
        <f t="shared" si="5"/>
        <v>0</v>
      </c>
      <c r="L45" s="16">
        <f t="shared" si="6"/>
        <v>0</v>
      </c>
      <c r="M45" s="13" t="s">
        <v>1168</v>
      </c>
      <c r="R45">
        <f>D45*내역서!R424</f>
        <v>0</v>
      </c>
      <c r="S45">
        <f>D45*내역서!S424</f>
        <v>0</v>
      </c>
      <c r="T45">
        <f>D45*내역서!T424</f>
        <v>0</v>
      </c>
      <c r="U45">
        <f>D45*내역서!U424</f>
        <v>0</v>
      </c>
      <c r="V45">
        <f>D45*내역서!V424</f>
        <v>0</v>
      </c>
      <c r="W45">
        <f>D45*내역서!W424</f>
        <v>0</v>
      </c>
      <c r="X45">
        <f>D45*내역서!X424</f>
        <v>0</v>
      </c>
      <c r="Y45">
        <f>D45*내역서!Y424</f>
        <v>0</v>
      </c>
      <c r="Z45">
        <f>D45*내역서!Z424</f>
        <v>0</v>
      </c>
      <c r="AA45">
        <f>D45*내역서!AA424</f>
        <v>0</v>
      </c>
      <c r="AB45">
        <f>D45*내역서!AB424</f>
        <v>0</v>
      </c>
      <c r="AC45">
        <f>D45*내역서!AC424</f>
        <v>0</v>
      </c>
      <c r="AD45">
        <f>D45*내역서!AD424</f>
        <v>0</v>
      </c>
      <c r="AE45">
        <f>D45*내역서!AE424</f>
        <v>0</v>
      </c>
      <c r="AF45">
        <f>D45*내역서!AF424</f>
        <v>0</v>
      </c>
      <c r="AG45">
        <f>D45*내역서!AG424</f>
        <v>0</v>
      </c>
      <c r="AH45">
        <f>D45*내역서!AH424</f>
        <v>0</v>
      </c>
      <c r="AI45">
        <f>D45*내역서!AI424</f>
        <v>0</v>
      </c>
      <c r="AJ45">
        <f>D45*내역서!AJ424</f>
        <v>0</v>
      </c>
      <c r="AK45">
        <f>D45*내역서!AK424</f>
        <v>0</v>
      </c>
      <c r="AL45">
        <f>D45*내역서!AL424</f>
        <v>0</v>
      </c>
      <c r="AM45">
        <f>D45*내역서!AM424</f>
        <v>0</v>
      </c>
      <c r="AN45">
        <f>D45*내역서!AN424</f>
        <v>0</v>
      </c>
      <c r="AO45">
        <f>D45*내역서!AO424</f>
        <v>0</v>
      </c>
      <c r="AP45">
        <f>D45*내역서!AP424</f>
        <v>0</v>
      </c>
      <c r="AQ45">
        <f>D45*내역서!AQ424</f>
        <v>0</v>
      </c>
      <c r="AR45">
        <f>D45*내역서!AR424</f>
        <v>0</v>
      </c>
      <c r="AS45">
        <f>D45*내역서!AS424</f>
        <v>0</v>
      </c>
      <c r="AT45">
        <f>D45*내역서!AT424</f>
        <v>0</v>
      </c>
      <c r="AU45">
        <f>D45*내역서!AU424</f>
        <v>0</v>
      </c>
      <c r="AV45">
        <f>D45*내역서!AV424</f>
        <v>0</v>
      </c>
    </row>
    <row r="46" spans="1:51" ht="20.100000000000001" customHeight="1" x14ac:dyDescent="0.3">
      <c r="A46" s="17" t="s">
        <v>320</v>
      </c>
      <c r="B46" s="18"/>
      <c r="C46" s="19"/>
      <c r="D46" s="19"/>
      <c r="E46" s="20"/>
      <c r="F46" s="20">
        <f>SUMIF(Q27:Q45, "1", F27:F45)</f>
        <v>0</v>
      </c>
      <c r="G46" s="20"/>
      <c r="H46" s="20">
        <f>SUMIF(Q27:Q45, "1", H27:H45)</f>
        <v>0</v>
      </c>
      <c r="I46" s="20"/>
      <c r="J46" s="20">
        <f>SUMIF(Q27:Q45, "1", J27:J45)</f>
        <v>0</v>
      </c>
      <c r="K46" s="20"/>
      <c r="L46" s="20">
        <f>F46+H46+J46</f>
        <v>0</v>
      </c>
      <c r="M46" s="18"/>
      <c r="R46">
        <f t="shared" ref="R46:AY46" si="7">SUM(R27:R45)</f>
        <v>0</v>
      </c>
      <c r="S46">
        <f t="shared" si="7"/>
        <v>0</v>
      </c>
      <c r="T46">
        <f t="shared" si="7"/>
        <v>0</v>
      </c>
      <c r="U46">
        <f t="shared" si="7"/>
        <v>0</v>
      </c>
      <c r="V46">
        <f t="shared" si="7"/>
        <v>0</v>
      </c>
      <c r="W46">
        <f t="shared" si="7"/>
        <v>0</v>
      </c>
      <c r="X46">
        <f t="shared" si="7"/>
        <v>0</v>
      </c>
      <c r="Y46">
        <f t="shared" si="7"/>
        <v>0</v>
      </c>
      <c r="Z46">
        <f t="shared" si="7"/>
        <v>0</v>
      </c>
      <c r="AA46">
        <f t="shared" si="7"/>
        <v>0</v>
      </c>
      <c r="AB46">
        <f t="shared" si="7"/>
        <v>0</v>
      </c>
      <c r="AC46">
        <f t="shared" si="7"/>
        <v>0</v>
      </c>
      <c r="AD46">
        <f t="shared" si="7"/>
        <v>0</v>
      </c>
      <c r="AE46">
        <f t="shared" si="7"/>
        <v>0</v>
      </c>
      <c r="AF46">
        <f t="shared" si="7"/>
        <v>0</v>
      </c>
      <c r="AG46">
        <f t="shared" si="7"/>
        <v>0</v>
      </c>
      <c r="AH46">
        <f t="shared" si="7"/>
        <v>0</v>
      </c>
      <c r="AI46">
        <f t="shared" si="7"/>
        <v>0</v>
      </c>
      <c r="AJ46">
        <f t="shared" si="7"/>
        <v>0</v>
      </c>
      <c r="AK46">
        <f t="shared" si="7"/>
        <v>0</v>
      </c>
      <c r="AL46">
        <f t="shared" si="7"/>
        <v>0</v>
      </c>
      <c r="AM46">
        <f t="shared" si="7"/>
        <v>0</v>
      </c>
      <c r="AN46">
        <f t="shared" si="7"/>
        <v>0</v>
      </c>
      <c r="AO46">
        <f t="shared" si="7"/>
        <v>0</v>
      </c>
      <c r="AP46">
        <f t="shared" si="7"/>
        <v>0</v>
      </c>
      <c r="AQ46">
        <f t="shared" si="7"/>
        <v>0</v>
      </c>
      <c r="AR46">
        <f t="shared" si="7"/>
        <v>0</v>
      </c>
      <c r="AS46">
        <f t="shared" si="7"/>
        <v>0</v>
      </c>
      <c r="AT46">
        <f t="shared" si="7"/>
        <v>0</v>
      </c>
      <c r="AU46">
        <f t="shared" si="7"/>
        <v>0</v>
      </c>
      <c r="AV46">
        <f t="shared" si="7"/>
        <v>0</v>
      </c>
      <c r="AW46">
        <f t="shared" si="7"/>
        <v>0</v>
      </c>
      <c r="AX46">
        <f t="shared" si="7"/>
        <v>0</v>
      </c>
      <c r="AY46">
        <f t="shared" si="7"/>
        <v>0</v>
      </c>
    </row>
    <row r="47" spans="1:51" ht="20.100000000000001" customHeight="1" x14ac:dyDescent="0.3">
      <c r="A47" s="13" t="s">
        <v>1</v>
      </c>
      <c r="B47" s="14"/>
      <c r="C47" s="21"/>
      <c r="D47" s="21"/>
      <c r="E47" s="16"/>
      <c r="F47" s="16"/>
      <c r="G47" s="16"/>
      <c r="H47" s="16"/>
      <c r="I47" s="16"/>
      <c r="J47" s="16"/>
      <c r="K47" s="16"/>
      <c r="L47" s="16"/>
      <c r="M47" s="14"/>
    </row>
    <row r="48" spans="1:51" ht="20.100000000000001" customHeight="1" x14ac:dyDescent="0.3">
      <c r="A48" s="13" t="s">
        <v>1162</v>
      </c>
      <c r="B48" s="14"/>
      <c r="C48" s="15" t="s">
        <v>314</v>
      </c>
      <c r="D48" s="21">
        <v>1</v>
      </c>
      <c r="E48" s="16">
        <f>내역서!F445</f>
        <v>0</v>
      </c>
      <c r="F48" s="16">
        <f>D48*E48</f>
        <v>0</v>
      </c>
      <c r="G48" s="16">
        <f>내역서!H445</f>
        <v>0</v>
      </c>
      <c r="H48" s="16">
        <f>D48*G48</f>
        <v>0</v>
      </c>
      <c r="I48" s="16">
        <f>내역서!J445</f>
        <v>0</v>
      </c>
      <c r="J48" s="16">
        <f>D48*I48</f>
        <v>0</v>
      </c>
      <c r="K48" s="16">
        <f>E48+G48+I48</f>
        <v>0</v>
      </c>
      <c r="L48" s="16">
        <f>F48+H48+J48</f>
        <v>0</v>
      </c>
      <c r="M48" s="14"/>
      <c r="Q48">
        <v>1</v>
      </c>
      <c r="R48">
        <f>D48*내역서!R445</f>
        <v>0</v>
      </c>
      <c r="S48">
        <f>D48*내역서!S445</f>
        <v>0</v>
      </c>
      <c r="T48">
        <f>D48*내역서!T445</f>
        <v>0</v>
      </c>
      <c r="U48">
        <f>D48*내역서!U445</f>
        <v>0</v>
      </c>
      <c r="V48">
        <f>D48*내역서!V445</f>
        <v>0</v>
      </c>
      <c r="W48">
        <f>D48*내역서!W445</f>
        <v>0</v>
      </c>
      <c r="X48">
        <f>D48*내역서!X445</f>
        <v>0</v>
      </c>
      <c r="Y48">
        <f>D48*내역서!Y445</f>
        <v>0</v>
      </c>
      <c r="Z48">
        <f>D48*내역서!Z445</f>
        <v>0</v>
      </c>
      <c r="AA48">
        <f>D48*내역서!AA445</f>
        <v>0</v>
      </c>
      <c r="AB48">
        <f>D48*내역서!AB445</f>
        <v>0</v>
      </c>
      <c r="AC48">
        <f>D48*내역서!AC445</f>
        <v>0</v>
      </c>
      <c r="AD48">
        <f>D48*내역서!AD445</f>
        <v>0</v>
      </c>
      <c r="AE48">
        <f>D48*내역서!AE445</f>
        <v>0</v>
      </c>
      <c r="AF48">
        <f>D48*내역서!AF445</f>
        <v>0</v>
      </c>
      <c r="AG48">
        <f>D48*내역서!AG445</f>
        <v>0</v>
      </c>
      <c r="AH48">
        <f>D48*내역서!AH445</f>
        <v>0</v>
      </c>
      <c r="AI48">
        <f>D48*내역서!AI445</f>
        <v>0</v>
      </c>
      <c r="AJ48">
        <f>D48*내역서!AJ445</f>
        <v>0</v>
      </c>
      <c r="AK48">
        <f>D48*내역서!AK445</f>
        <v>0</v>
      </c>
      <c r="AL48">
        <f>D48*내역서!AL445</f>
        <v>0</v>
      </c>
      <c r="AM48">
        <f>D48*내역서!AM445</f>
        <v>0</v>
      </c>
      <c r="AN48">
        <f>D48*내역서!AN445</f>
        <v>0</v>
      </c>
      <c r="AO48">
        <f>D48*내역서!AO445</f>
        <v>0</v>
      </c>
      <c r="AP48">
        <f>D48*내역서!AP445</f>
        <v>0</v>
      </c>
      <c r="AQ48">
        <f>D48*내역서!AQ445</f>
        <v>0</v>
      </c>
      <c r="AR48">
        <f>D48*내역서!AR445</f>
        <v>0</v>
      </c>
      <c r="AS48">
        <f>D48*내역서!AS445</f>
        <v>0</v>
      </c>
      <c r="AT48">
        <f>D48*내역서!AT445</f>
        <v>0</v>
      </c>
      <c r="AU48">
        <f>D48*내역서!AU445</f>
        <v>0</v>
      </c>
      <c r="AV48">
        <f>D48*내역서!AV445</f>
        <v>0</v>
      </c>
    </row>
    <row r="49" spans="1:13" ht="20.100000000000001" customHeight="1" x14ac:dyDescent="0.3">
      <c r="A49" s="14"/>
      <c r="B49" s="14"/>
      <c r="C49" s="21"/>
      <c r="D49" s="21"/>
      <c r="E49" s="16"/>
      <c r="F49" s="16"/>
      <c r="G49" s="16"/>
      <c r="H49" s="16"/>
      <c r="I49" s="16"/>
      <c r="J49" s="16"/>
      <c r="K49" s="16"/>
      <c r="L49" s="16"/>
      <c r="M49" s="14"/>
    </row>
    <row r="50" spans="1:13" ht="20.100000000000001" customHeight="1" x14ac:dyDescent="0.3">
      <c r="A50" s="14"/>
      <c r="B50" s="14"/>
      <c r="C50" s="21"/>
      <c r="D50" s="21"/>
      <c r="E50" s="16"/>
      <c r="F50" s="16"/>
      <c r="G50" s="16"/>
      <c r="H50" s="16"/>
      <c r="I50" s="16"/>
      <c r="J50" s="16"/>
      <c r="K50" s="16"/>
      <c r="L50" s="16"/>
      <c r="M50" s="14"/>
    </row>
    <row r="51" spans="1:13" ht="20.100000000000001" customHeight="1" x14ac:dyDescent="0.3">
      <c r="A51" s="14"/>
      <c r="B51" s="14"/>
      <c r="C51" s="21"/>
      <c r="D51" s="21"/>
      <c r="E51" s="16"/>
      <c r="F51" s="16"/>
      <c r="G51" s="16"/>
      <c r="H51" s="16"/>
      <c r="I51" s="16"/>
      <c r="J51" s="16"/>
      <c r="K51" s="16"/>
      <c r="L51" s="16"/>
      <c r="M51" s="14"/>
    </row>
    <row r="52" spans="1:13" ht="20.100000000000001" customHeight="1" x14ac:dyDescent="0.3">
      <c r="A52" s="14"/>
      <c r="B52" s="14"/>
      <c r="C52" s="21"/>
      <c r="D52" s="21"/>
      <c r="E52" s="16"/>
      <c r="F52" s="16"/>
      <c r="G52" s="16"/>
      <c r="H52" s="16"/>
      <c r="I52" s="16"/>
      <c r="J52" s="16"/>
      <c r="K52" s="16"/>
      <c r="L52" s="16"/>
      <c r="M52" s="14"/>
    </row>
    <row r="53" spans="1:13" ht="20.100000000000001" customHeight="1" x14ac:dyDescent="0.3">
      <c r="A53" s="14"/>
      <c r="B53" s="14"/>
      <c r="C53" s="21"/>
      <c r="D53" s="21"/>
      <c r="E53" s="16"/>
      <c r="F53" s="16"/>
      <c r="G53" s="16"/>
      <c r="H53" s="16"/>
      <c r="I53" s="16"/>
      <c r="J53" s="16"/>
      <c r="K53" s="16"/>
      <c r="L53" s="16"/>
      <c r="M53" s="14"/>
    </row>
    <row r="54" spans="1:13" ht="20.100000000000001" customHeight="1" x14ac:dyDescent="0.3">
      <c r="A54" s="14"/>
      <c r="B54" s="14"/>
      <c r="C54" s="21"/>
      <c r="D54" s="21"/>
      <c r="E54" s="16"/>
      <c r="F54" s="16"/>
      <c r="G54" s="16"/>
      <c r="H54" s="16"/>
      <c r="I54" s="16"/>
      <c r="J54" s="16"/>
      <c r="K54" s="16"/>
      <c r="L54" s="16"/>
      <c r="M54" s="14"/>
    </row>
    <row r="55" spans="1:13" ht="20.100000000000001" customHeight="1" x14ac:dyDescent="0.3">
      <c r="A55" s="14"/>
      <c r="B55" s="14"/>
      <c r="C55" s="21"/>
      <c r="D55" s="21"/>
      <c r="E55" s="16"/>
      <c r="F55" s="16"/>
      <c r="G55" s="16"/>
      <c r="H55" s="16"/>
      <c r="I55" s="16"/>
      <c r="J55" s="16"/>
      <c r="K55" s="16"/>
      <c r="L55" s="16"/>
      <c r="M55" s="14"/>
    </row>
    <row r="56" spans="1:13" ht="20.100000000000001" customHeight="1" x14ac:dyDescent="0.3">
      <c r="A56" s="14"/>
      <c r="B56" s="14"/>
      <c r="C56" s="21"/>
      <c r="D56" s="21"/>
      <c r="E56" s="16"/>
      <c r="F56" s="16"/>
      <c r="G56" s="16"/>
      <c r="H56" s="16"/>
      <c r="I56" s="16"/>
      <c r="J56" s="16"/>
      <c r="K56" s="16"/>
      <c r="L56" s="16"/>
      <c r="M56" s="14"/>
    </row>
    <row r="57" spans="1:13" ht="20.100000000000001" customHeight="1" x14ac:dyDescent="0.3">
      <c r="A57" s="14"/>
      <c r="B57" s="14"/>
      <c r="C57" s="21"/>
      <c r="D57" s="21"/>
      <c r="E57" s="16"/>
      <c r="F57" s="16"/>
      <c r="G57" s="16"/>
      <c r="H57" s="16"/>
      <c r="I57" s="16"/>
      <c r="J57" s="16"/>
      <c r="K57" s="16"/>
      <c r="L57" s="16"/>
      <c r="M57" s="14"/>
    </row>
    <row r="58" spans="1:13" ht="20.100000000000001" customHeight="1" x14ac:dyDescent="0.3">
      <c r="A58" s="14"/>
      <c r="B58" s="14"/>
      <c r="C58" s="21"/>
      <c r="D58" s="21"/>
      <c r="E58" s="16"/>
      <c r="F58" s="16"/>
      <c r="G58" s="16"/>
      <c r="H58" s="16"/>
      <c r="I58" s="16"/>
      <c r="J58" s="16"/>
      <c r="K58" s="16"/>
      <c r="L58" s="16"/>
      <c r="M58" s="14"/>
    </row>
    <row r="59" spans="1:13" ht="20.100000000000001" customHeight="1" x14ac:dyDescent="0.3">
      <c r="A59" s="14"/>
      <c r="B59" s="14"/>
      <c r="C59" s="21"/>
      <c r="D59" s="21"/>
      <c r="E59" s="16"/>
      <c r="F59" s="16"/>
      <c r="G59" s="16"/>
      <c r="H59" s="16"/>
      <c r="I59" s="16"/>
      <c r="J59" s="16"/>
      <c r="K59" s="16"/>
      <c r="L59" s="16"/>
      <c r="M59" s="14"/>
    </row>
    <row r="60" spans="1:13" ht="20.100000000000001" customHeight="1" x14ac:dyDescent="0.3">
      <c r="A60" s="14"/>
      <c r="B60" s="14"/>
      <c r="C60" s="21"/>
      <c r="D60" s="21"/>
      <c r="E60" s="16"/>
      <c r="F60" s="16"/>
      <c r="G60" s="16"/>
      <c r="H60" s="16"/>
      <c r="I60" s="16"/>
      <c r="J60" s="16"/>
      <c r="K60" s="16"/>
      <c r="L60" s="16"/>
      <c r="M60" s="14"/>
    </row>
    <row r="61" spans="1:13" ht="20.100000000000001" customHeight="1" x14ac:dyDescent="0.3">
      <c r="A61" s="14"/>
      <c r="B61" s="14"/>
      <c r="C61" s="21"/>
      <c r="D61" s="21"/>
      <c r="E61" s="16"/>
      <c r="F61" s="16"/>
      <c r="G61" s="16"/>
      <c r="H61" s="16"/>
      <c r="I61" s="16"/>
      <c r="J61" s="16"/>
      <c r="K61" s="16"/>
      <c r="L61" s="16"/>
      <c r="M61" s="14"/>
    </row>
    <row r="62" spans="1:13" ht="20.100000000000001" customHeight="1" x14ac:dyDescent="0.3">
      <c r="A62" s="14"/>
      <c r="B62" s="14"/>
      <c r="C62" s="21"/>
      <c r="D62" s="21"/>
      <c r="E62" s="16"/>
      <c r="F62" s="16"/>
      <c r="G62" s="16"/>
      <c r="H62" s="16"/>
      <c r="I62" s="16"/>
      <c r="J62" s="16"/>
      <c r="K62" s="16"/>
      <c r="L62" s="16"/>
      <c r="M62" s="14"/>
    </row>
    <row r="63" spans="1:13" ht="20.100000000000001" customHeight="1" x14ac:dyDescent="0.3">
      <c r="A63" s="14"/>
      <c r="B63" s="14"/>
      <c r="C63" s="21"/>
      <c r="D63" s="21"/>
      <c r="E63" s="16"/>
      <c r="F63" s="16"/>
      <c r="G63" s="16"/>
      <c r="H63" s="16"/>
      <c r="I63" s="16"/>
      <c r="J63" s="16"/>
      <c r="K63" s="16"/>
      <c r="L63" s="16"/>
      <c r="M63" s="14"/>
    </row>
    <row r="64" spans="1:13" ht="20.100000000000001" customHeight="1" x14ac:dyDescent="0.3">
      <c r="A64" s="14"/>
      <c r="B64" s="14"/>
      <c r="C64" s="21"/>
      <c r="D64" s="21"/>
      <c r="E64" s="16"/>
      <c r="F64" s="16"/>
      <c r="G64" s="16"/>
      <c r="H64" s="16"/>
      <c r="I64" s="16"/>
      <c r="J64" s="16"/>
      <c r="K64" s="16"/>
      <c r="L64" s="16"/>
      <c r="M64" s="14"/>
    </row>
    <row r="65" spans="1:51" ht="20.100000000000001" customHeight="1" x14ac:dyDescent="0.3">
      <c r="A65" s="14"/>
      <c r="B65" s="14"/>
      <c r="C65" s="21"/>
      <c r="D65" s="21"/>
      <c r="E65" s="16"/>
      <c r="F65" s="16"/>
      <c r="G65" s="16"/>
      <c r="H65" s="16"/>
      <c r="I65" s="16"/>
      <c r="J65" s="16"/>
      <c r="K65" s="16"/>
      <c r="L65" s="16"/>
      <c r="M65" s="14"/>
    </row>
    <row r="66" spans="1:51" ht="20.100000000000001" customHeight="1" x14ac:dyDescent="0.3">
      <c r="A66" s="14"/>
      <c r="B66" s="14"/>
      <c r="C66" s="21"/>
      <c r="D66" s="21"/>
      <c r="E66" s="16"/>
      <c r="F66" s="16"/>
      <c r="G66" s="16"/>
      <c r="H66" s="16"/>
      <c r="I66" s="16"/>
      <c r="J66" s="16"/>
      <c r="K66" s="16"/>
      <c r="L66" s="16"/>
      <c r="M66" s="14"/>
    </row>
    <row r="67" spans="1:51" ht="20.100000000000001" customHeight="1" x14ac:dyDescent="0.3">
      <c r="A67" s="17" t="s">
        <v>320</v>
      </c>
      <c r="B67" s="18"/>
      <c r="C67" s="19"/>
      <c r="D67" s="19"/>
      <c r="E67" s="20"/>
      <c r="F67" s="20">
        <f>SUMIF(Q48:Q48, "1", F48:F48)</f>
        <v>0</v>
      </c>
      <c r="G67" s="20"/>
      <c r="H67" s="20">
        <f>SUMIF(Q48:Q48, "1", H48:H48)</f>
        <v>0</v>
      </c>
      <c r="I67" s="20"/>
      <c r="J67" s="20">
        <f>SUMIF(Q48:Q48, "1", J48:J48)</f>
        <v>0</v>
      </c>
      <c r="K67" s="20"/>
      <c r="L67" s="20">
        <f>F67+H67+J67</f>
        <v>0</v>
      </c>
      <c r="M67" s="18"/>
      <c r="R67">
        <f t="shared" ref="R67:AY67" si="8">SUM(R48:R48)</f>
        <v>0</v>
      </c>
      <c r="S67">
        <f t="shared" si="8"/>
        <v>0</v>
      </c>
      <c r="T67">
        <f t="shared" si="8"/>
        <v>0</v>
      </c>
      <c r="U67">
        <f t="shared" si="8"/>
        <v>0</v>
      </c>
      <c r="V67">
        <f t="shared" si="8"/>
        <v>0</v>
      </c>
      <c r="W67">
        <f t="shared" si="8"/>
        <v>0</v>
      </c>
      <c r="X67">
        <f t="shared" si="8"/>
        <v>0</v>
      </c>
      <c r="Y67">
        <f t="shared" si="8"/>
        <v>0</v>
      </c>
      <c r="Z67">
        <f t="shared" si="8"/>
        <v>0</v>
      </c>
      <c r="AA67">
        <f t="shared" si="8"/>
        <v>0</v>
      </c>
      <c r="AB67">
        <f t="shared" si="8"/>
        <v>0</v>
      </c>
      <c r="AC67">
        <f t="shared" si="8"/>
        <v>0</v>
      </c>
      <c r="AD67">
        <f t="shared" si="8"/>
        <v>0</v>
      </c>
      <c r="AE67">
        <f t="shared" si="8"/>
        <v>0</v>
      </c>
      <c r="AF67">
        <f t="shared" si="8"/>
        <v>0</v>
      </c>
      <c r="AG67">
        <f t="shared" si="8"/>
        <v>0</v>
      </c>
      <c r="AH67">
        <f t="shared" si="8"/>
        <v>0</v>
      </c>
      <c r="AI67">
        <f t="shared" si="8"/>
        <v>0</v>
      </c>
      <c r="AJ67">
        <f t="shared" si="8"/>
        <v>0</v>
      </c>
      <c r="AK67">
        <f t="shared" si="8"/>
        <v>0</v>
      </c>
      <c r="AL67">
        <f t="shared" si="8"/>
        <v>0</v>
      </c>
      <c r="AM67">
        <f t="shared" si="8"/>
        <v>0</v>
      </c>
      <c r="AN67">
        <f t="shared" si="8"/>
        <v>0</v>
      </c>
      <c r="AO67">
        <f t="shared" si="8"/>
        <v>0</v>
      </c>
      <c r="AP67">
        <f t="shared" si="8"/>
        <v>0</v>
      </c>
      <c r="AQ67">
        <f t="shared" si="8"/>
        <v>0</v>
      </c>
      <c r="AR67">
        <f t="shared" si="8"/>
        <v>0</v>
      </c>
      <c r="AS67">
        <f t="shared" si="8"/>
        <v>0</v>
      </c>
      <c r="AT67">
        <f t="shared" si="8"/>
        <v>0</v>
      </c>
      <c r="AU67">
        <f t="shared" si="8"/>
        <v>0</v>
      </c>
      <c r="AV67">
        <f t="shared" si="8"/>
        <v>0</v>
      </c>
      <c r="AW67">
        <f t="shared" si="8"/>
        <v>0</v>
      </c>
      <c r="AX67">
        <f t="shared" si="8"/>
        <v>0</v>
      </c>
      <c r="AY67">
        <f t="shared" si="8"/>
        <v>0</v>
      </c>
    </row>
  </sheetData>
  <mergeCells count="11">
    <mergeCell ref="K3:L3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conditionalFormatting sqref="A5:M67">
    <cfRule type="containsText" dxfId="13" priority="1" stopIfTrue="1" operator="containsText" text=".">
      <formula>NOT(ISERROR(SEARCH(".",A5)))</formula>
    </cfRule>
    <cfRule type="notContainsText" dxfId="12" priority="2" stopIfTrue="1" operator="notContains" text=".">
      <formula>ISERROR(SEARCH(".",A5))</formula>
    </cfRule>
  </conditionalFormatting>
  <pageMargins left="0.74555149110298213" right="0" top="0.4305908611817223" bottom="0.1388888888888889" header="0.3" footer="0.1388888888888889"/>
  <pageSetup paperSize="9" orientation="landscape" r:id="rId1"/>
  <rowBreaks count="3" manualBreakCount="3">
    <brk id="25" max="12" man="1"/>
    <brk id="46" max="12" man="1"/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F2D5D-1E06-4CE3-9ADB-9F4E172A2EDE}">
  <sheetPr>
    <tabColor rgb="FFFFFFB7"/>
  </sheetPr>
  <dimension ref="A1:AY487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M1"/>
    </sheetView>
  </sheetViews>
  <sheetFormatPr defaultRowHeight="16.5" x14ac:dyDescent="0.3"/>
  <cols>
    <col min="1" max="1" width="18.625" style="2" customWidth="1"/>
    <col min="2" max="2" width="19.625" style="2" customWidth="1"/>
    <col min="3" max="3" width="4.625" style="3" customWidth="1"/>
    <col min="4" max="5" width="6.625" style="4" customWidth="1"/>
    <col min="6" max="6" width="9.625" style="4" customWidth="1"/>
    <col min="7" max="7" width="6.625" style="4" customWidth="1"/>
    <col min="8" max="8" width="9.625" style="4" customWidth="1"/>
    <col min="9" max="9" width="6.625" style="4" customWidth="1"/>
    <col min="10" max="10" width="9.625" style="4" customWidth="1"/>
    <col min="11" max="11" width="6.625" style="4" customWidth="1"/>
    <col min="12" max="12" width="9.625" style="4" customWidth="1"/>
    <col min="13" max="13" width="7.625" style="4" customWidth="1"/>
    <col min="14" max="51" width="9" hidden="1" customWidth="1"/>
  </cols>
  <sheetData>
    <row r="1" spans="1:51" ht="30" customHeight="1" x14ac:dyDescent="0.3">
      <c r="A1" s="37" t="s">
        <v>1056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51" ht="20.100000000000001" customHeight="1" x14ac:dyDescent="0.3">
      <c r="A2" s="38" t="s">
        <v>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51" ht="20.100000000000001" customHeight="1" x14ac:dyDescent="0.3">
      <c r="A3" s="56" t="s">
        <v>1057</v>
      </c>
      <c r="B3" s="56" t="s">
        <v>1058</v>
      </c>
      <c r="C3" s="56" t="s">
        <v>6</v>
      </c>
      <c r="D3" s="56" t="s">
        <v>288</v>
      </c>
      <c r="E3" s="56" t="s">
        <v>363</v>
      </c>
      <c r="F3" s="56"/>
      <c r="G3" s="56" t="s">
        <v>364</v>
      </c>
      <c r="H3" s="56"/>
      <c r="I3" s="56" t="s">
        <v>365</v>
      </c>
      <c r="J3" s="56"/>
      <c r="K3" s="56" t="s">
        <v>366</v>
      </c>
      <c r="L3" s="56"/>
      <c r="M3" s="56" t="s">
        <v>1059</v>
      </c>
    </row>
    <row r="4" spans="1:51" ht="20.100000000000001" customHeight="1" x14ac:dyDescent="0.3">
      <c r="A4" s="56"/>
      <c r="B4" s="56"/>
      <c r="C4" s="56"/>
      <c r="D4" s="56"/>
      <c r="E4" s="11" t="s">
        <v>294</v>
      </c>
      <c r="F4" s="11" t="s">
        <v>295</v>
      </c>
      <c r="G4" s="11" t="s">
        <v>294</v>
      </c>
      <c r="H4" s="11" t="s">
        <v>295</v>
      </c>
      <c r="I4" s="11" t="s">
        <v>294</v>
      </c>
      <c r="J4" s="11" t="s">
        <v>295</v>
      </c>
      <c r="K4" s="11" t="s">
        <v>294</v>
      </c>
      <c r="L4" s="11" t="s">
        <v>295</v>
      </c>
      <c r="M4" s="56"/>
      <c r="N4" t="s">
        <v>296</v>
      </c>
      <c r="O4" t="s">
        <v>297</v>
      </c>
      <c r="P4" t="s">
        <v>298</v>
      </c>
      <c r="Q4" t="s">
        <v>299</v>
      </c>
      <c r="R4" t="s">
        <v>308</v>
      </c>
      <c r="S4" t="s">
        <v>1060</v>
      </c>
      <c r="T4" t="s">
        <v>1061</v>
      </c>
      <c r="U4" t="s">
        <v>80</v>
      </c>
      <c r="V4" t="s">
        <v>1062</v>
      </c>
      <c r="W4" t="s">
        <v>1063</v>
      </c>
      <c r="X4" t="s">
        <v>1064</v>
      </c>
      <c r="Y4" t="s">
        <v>1065</v>
      </c>
      <c r="Z4" t="s">
        <v>1066</v>
      </c>
      <c r="AA4" t="s">
        <v>1067</v>
      </c>
      <c r="AB4" t="s">
        <v>1068</v>
      </c>
      <c r="AC4" t="s">
        <v>1069</v>
      </c>
      <c r="AD4" t="s">
        <v>1070</v>
      </c>
      <c r="AE4" t="s">
        <v>1071</v>
      </c>
      <c r="AF4" t="s">
        <v>1072</v>
      </c>
      <c r="AG4" t="s">
        <v>1073</v>
      </c>
      <c r="AH4" t="s">
        <v>1074</v>
      </c>
      <c r="AI4" t="s">
        <v>1075</v>
      </c>
      <c r="AJ4" t="s">
        <v>1076</v>
      </c>
      <c r="AK4" t="s">
        <v>1076</v>
      </c>
      <c r="AL4" t="s">
        <v>1077</v>
      </c>
      <c r="AM4" t="s">
        <v>1078</v>
      </c>
      <c r="AN4" t="s">
        <v>1079</v>
      </c>
      <c r="AO4" t="s">
        <v>1080</v>
      </c>
      <c r="AP4" t="s">
        <v>1081</v>
      </c>
      <c r="AQ4" t="s">
        <v>1082</v>
      </c>
      <c r="AR4" t="s">
        <v>1083</v>
      </c>
      <c r="AS4" t="s">
        <v>1084</v>
      </c>
      <c r="AT4" t="s">
        <v>1085</v>
      </c>
      <c r="AU4" t="s">
        <v>1086</v>
      </c>
      <c r="AV4" t="s">
        <v>1087</v>
      </c>
      <c r="AW4" t="s">
        <v>300</v>
      </c>
      <c r="AX4" t="s">
        <v>301</v>
      </c>
      <c r="AY4" t="s">
        <v>18</v>
      </c>
    </row>
    <row r="5" spans="1:51" ht="20.100000000000001" customHeight="1" x14ac:dyDescent="0.3">
      <c r="A5" s="59" t="s">
        <v>1088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1"/>
    </row>
    <row r="6" spans="1:51" ht="20.100000000000001" customHeight="1" x14ac:dyDescent="0.3">
      <c r="A6" s="13" t="s">
        <v>893</v>
      </c>
      <c r="B6" s="13" t="s">
        <v>894</v>
      </c>
      <c r="C6" s="15" t="s">
        <v>895</v>
      </c>
      <c r="D6" s="16">
        <v>20</v>
      </c>
      <c r="E6" s="16"/>
      <c r="F6" s="16">
        <f>ROUNDDOWN(D6*E6, 0)</f>
        <v>0</v>
      </c>
      <c r="G6" s="16"/>
      <c r="H6" s="16">
        <f>ROUNDDOWN(D6*G6, 0)</f>
        <v>0</v>
      </c>
      <c r="I6" s="16"/>
      <c r="J6" s="16">
        <f>ROUNDDOWN(D6*I6, 0)</f>
        <v>0</v>
      </c>
      <c r="K6" s="16">
        <f t="shared" ref="K6:L8" si="0">E6+G6+I6</f>
        <v>0</v>
      </c>
      <c r="L6" s="16">
        <f t="shared" si="0"/>
        <v>0</v>
      </c>
      <c r="M6" s="23" t="s">
        <v>892</v>
      </c>
      <c r="O6" t="str">
        <f>""</f>
        <v/>
      </c>
      <c r="P6" s="1" t="s">
        <v>308</v>
      </c>
      <c r="Q6">
        <v>1</v>
      </c>
      <c r="R6">
        <f>IF(P6="기계경비", J6, 0)</f>
        <v>0</v>
      </c>
      <c r="S6">
        <f>IF(P6="운반비", L6, 0)</f>
        <v>0</v>
      </c>
      <c r="T6">
        <f>IF(P6="작업부산물", F6, 0)</f>
        <v>0</v>
      </c>
      <c r="U6">
        <f>IF(P6="관급", F6, 0)</f>
        <v>0</v>
      </c>
      <c r="V6">
        <f>IF(P6="외주비", J6, 0)</f>
        <v>0</v>
      </c>
      <c r="W6">
        <f>IF(P6="장비비", J6, 0)</f>
        <v>0</v>
      </c>
      <c r="X6">
        <f>IF(P6="폐기물처리비", L6, 0)</f>
        <v>0</v>
      </c>
      <c r="Y6">
        <f>IF(P6="가설비", J6, 0)</f>
        <v>0</v>
      </c>
      <c r="Z6">
        <f>IF(P6="잡비제외분", F6, 0)</f>
        <v>0</v>
      </c>
      <c r="AA6">
        <f>IF(P6="사급자재대", L6, 0)</f>
        <v>0</v>
      </c>
      <c r="AB6">
        <f>IF(P6="관급자재대", L6, 0)</f>
        <v>0</v>
      </c>
      <c r="AC6">
        <f>IF(P6="사용자항목1", L6, 0)</f>
        <v>0</v>
      </c>
      <c r="AD6">
        <f>IF(P6="사용자항목2", L6, 0)</f>
        <v>0</v>
      </c>
      <c r="AE6">
        <f>IF(P6="안전관리비", L6, 0)</f>
        <v>0</v>
      </c>
      <c r="AF6">
        <f>IF(P6="품질관리비", L6, 0)</f>
        <v>0</v>
      </c>
      <c r="AG6">
        <f>IF(P6="작업부산물(철거해체)", L6, 0)</f>
        <v>0</v>
      </c>
      <c r="AH6">
        <f>IF(P6="사용자항목6", L6, 0)</f>
        <v>0</v>
      </c>
      <c r="AI6">
        <f>IF(P6="사용자항목7", L6, 0)</f>
        <v>0</v>
      </c>
      <c r="AJ6">
        <f>IF(P6="관급자재대(관급자)", L6, 0)</f>
        <v>0</v>
      </c>
      <c r="AK6">
        <f>IF(P6="관급자재대(관급자)", L6, 0)</f>
        <v>0</v>
      </c>
      <c r="AL6">
        <f>IF(P6="사용자항목10", L6, 0)</f>
        <v>0</v>
      </c>
      <c r="AM6">
        <f>IF(P6="폐기물처리비(일반)", L6, 0)</f>
        <v>0</v>
      </c>
      <c r="AN6">
        <f>IF(P6="폐기물처리비(지정)", L6, 0)</f>
        <v>0</v>
      </c>
      <c r="AO6">
        <f>IF(P6="사용자항목13", L6, 0)</f>
        <v>0</v>
      </c>
      <c r="AP6">
        <f>IF(P6="사용자항목14", L6, 0)</f>
        <v>0</v>
      </c>
      <c r="AQ6">
        <f>IF(P6="사용자항목15", L6, 0)</f>
        <v>0</v>
      </c>
      <c r="AR6">
        <f>IF(P6="사용자항목16", L6, 0)</f>
        <v>0</v>
      </c>
      <c r="AS6">
        <f>IF(P6="사용자항목17", L6, 0)</f>
        <v>0</v>
      </c>
      <c r="AT6">
        <f>IF(P6="사용자항목18", L6, 0)</f>
        <v>0</v>
      </c>
      <c r="AU6">
        <f>IF(P6="사용자항목19", L6, 0)</f>
        <v>0</v>
      </c>
    </row>
    <row r="7" spans="1:51" ht="20.100000000000001" customHeight="1" x14ac:dyDescent="0.3">
      <c r="A7" s="13" t="s">
        <v>1089</v>
      </c>
      <c r="B7" s="14"/>
      <c r="C7" s="15" t="s">
        <v>36</v>
      </c>
      <c r="D7" s="16">
        <v>3888.3</v>
      </c>
      <c r="E7" s="16"/>
      <c r="F7" s="16">
        <f>ROUNDDOWN(D7*E7, 0)</f>
        <v>0</v>
      </c>
      <c r="G7" s="16"/>
      <c r="H7" s="16">
        <f>ROUNDDOWN(D7*G7, 0)</f>
        <v>0</v>
      </c>
      <c r="I7" s="16"/>
      <c r="J7" s="16">
        <f>ROUNDDOWN(D7*I7, 0)</f>
        <v>0</v>
      </c>
      <c r="K7" s="16">
        <f t="shared" si="0"/>
        <v>0</v>
      </c>
      <c r="L7" s="16">
        <f t="shared" si="0"/>
        <v>0</v>
      </c>
      <c r="M7" s="16"/>
      <c r="O7" t="str">
        <f>""</f>
        <v/>
      </c>
      <c r="P7" s="1" t="s">
        <v>308</v>
      </c>
      <c r="Q7">
        <v>1</v>
      </c>
      <c r="R7">
        <f>IF(P7="기계경비", J7, 0)</f>
        <v>0</v>
      </c>
      <c r="S7">
        <f>IF(P7="운반비", L7, 0)</f>
        <v>0</v>
      </c>
      <c r="T7">
        <f>IF(P7="작업부산물", F7, 0)</f>
        <v>0</v>
      </c>
      <c r="U7">
        <f>IF(P7="관급", F7, 0)</f>
        <v>0</v>
      </c>
      <c r="V7">
        <f>IF(P7="외주비", J7, 0)</f>
        <v>0</v>
      </c>
      <c r="W7">
        <f>IF(P7="장비비", J7, 0)</f>
        <v>0</v>
      </c>
      <c r="X7">
        <f>IF(P7="폐기물처리비", L7, 0)</f>
        <v>0</v>
      </c>
      <c r="Y7">
        <f>IF(P7="가설비", J7, 0)</f>
        <v>0</v>
      </c>
      <c r="Z7">
        <f>IF(P7="잡비제외분", F7, 0)</f>
        <v>0</v>
      </c>
      <c r="AA7">
        <f>IF(P7="사급자재대", L7, 0)</f>
        <v>0</v>
      </c>
      <c r="AB7">
        <f>IF(P7="관급자재대", L7, 0)</f>
        <v>0</v>
      </c>
      <c r="AC7">
        <f>IF(P7="사용자항목1", L7, 0)</f>
        <v>0</v>
      </c>
      <c r="AD7">
        <f>IF(P7="사용자항목2", L7, 0)</f>
        <v>0</v>
      </c>
      <c r="AE7">
        <f>IF(P7="안전관리비", L7, 0)</f>
        <v>0</v>
      </c>
      <c r="AF7">
        <f>IF(P7="품질관리비", L7, 0)</f>
        <v>0</v>
      </c>
      <c r="AG7">
        <f>IF(P7="작업부산물(철거해체)", L7, 0)</f>
        <v>0</v>
      </c>
      <c r="AH7">
        <f>IF(P7="사용자항목6", L7, 0)</f>
        <v>0</v>
      </c>
      <c r="AI7">
        <f>IF(P7="사용자항목7", L7, 0)</f>
        <v>0</v>
      </c>
      <c r="AJ7">
        <f>IF(P7="관급자재대(관급자)", L7, 0)</f>
        <v>0</v>
      </c>
      <c r="AK7">
        <f>IF(P7="관급자재대(관급자)", L7, 0)</f>
        <v>0</v>
      </c>
      <c r="AL7">
        <f>IF(P7="사용자항목10", L7, 0)</f>
        <v>0</v>
      </c>
      <c r="AM7">
        <f>IF(P7="폐기물처리비(일반)", L7, 0)</f>
        <v>0</v>
      </c>
      <c r="AN7">
        <f>IF(P7="폐기물처리비(지정)", L7, 0)</f>
        <v>0</v>
      </c>
      <c r="AO7">
        <f>IF(P7="사용자항목13", L7, 0)</f>
        <v>0</v>
      </c>
      <c r="AP7">
        <f>IF(P7="사용자항목14", L7, 0)</f>
        <v>0</v>
      </c>
      <c r="AQ7">
        <f>IF(P7="사용자항목15", L7, 0)</f>
        <v>0</v>
      </c>
      <c r="AR7">
        <f>IF(P7="사용자항목16", L7, 0)</f>
        <v>0</v>
      </c>
      <c r="AS7">
        <f>IF(P7="사용자항목17", L7, 0)</f>
        <v>0</v>
      </c>
      <c r="AT7">
        <f>IF(P7="사용자항목18", L7, 0)</f>
        <v>0</v>
      </c>
      <c r="AU7">
        <f>IF(P7="사용자항목19", L7, 0)</f>
        <v>0</v>
      </c>
    </row>
    <row r="8" spans="1:51" ht="20.100000000000001" customHeight="1" x14ac:dyDescent="0.3">
      <c r="A8" s="13" t="s">
        <v>897</v>
      </c>
      <c r="B8" s="13" t="s">
        <v>898</v>
      </c>
      <c r="C8" s="15" t="s">
        <v>250</v>
      </c>
      <c r="D8" s="16">
        <v>7</v>
      </c>
      <c r="E8" s="16"/>
      <c r="F8" s="16">
        <f>ROUNDDOWN(D8*E8, 0)</f>
        <v>0</v>
      </c>
      <c r="G8" s="16"/>
      <c r="H8" s="16">
        <f>ROUNDDOWN(D8*G8, 0)</f>
        <v>0</v>
      </c>
      <c r="I8" s="16"/>
      <c r="J8" s="16">
        <f>ROUNDDOWN(D8*I8, 0)</f>
        <v>0</v>
      </c>
      <c r="K8" s="16">
        <f t="shared" si="0"/>
        <v>0</v>
      </c>
      <c r="L8" s="16">
        <f t="shared" si="0"/>
        <v>0</v>
      </c>
      <c r="M8" s="23" t="s">
        <v>896</v>
      </c>
      <c r="O8" t="str">
        <f>""</f>
        <v/>
      </c>
      <c r="P8" s="1" t="s">
        <v>308</v>
      </c>
      <c r="Q8">
        <v>1</v>
      </c>
      <c r="R8">
        <f>IF(P8="기계경비", J8, 0)</f>
        <v>0</v>
      </c>
      <c r="S8">
        <f>IF(P8="운반비", L8, 0)</f>
        <v>0</v>
      </c>
      <c r="T8">
        <f>IF(P8="작업부산물", F8, 0)</f>
        <v>0</v>
      </c>
      <c r="U8">
        <f>IF(P8="관급", F8, 0)</f>
        <v>0</v>
      </c>
      <c r="V8">
        <f>IF(P8="외주비", J8, 0)</f>
        <v>0</v>
      </c>
      <c r="W8">
        <f>IF(P8="장비비", J8, 0)</f>
        <v>0</v>
      </c>
      <c r="X8">
        <f>IF(P8="폐기물처리비", L8, 0)</f>
        <v>0</v>
      </c>
      <c r="Y8">
        <f>IF(P8="가설비", J8, 0)</f>
        <v>0</v>
      </c>
      <c r="Z8">
        <f>IF(P8="잡비제외분", F8, 0)</f>
        <v>0</v>
      </c>
      <c r="AA8">
        <f>IF(P8="사급자재대", L8, 0)</f>
        <v>0</v>
      </c>
      <c r="AB8">
        <f>IF(P8="관급자재대", L8, 0)</f>
        <v>0</v>
      </c>
      <c r="AC8">
        <f>IF(P8="사용자항목1", L8, 0)</f>
        <v>0</v>
      </c>
      <c r="AD8">
        <f>IF(P8="사용자항목2", L8, 0)</f>
        <v>0</v>
      </c>
      <c r="AE8">
        <f>IF(P8="안전관리비", L8, 0)</f>
        <v>0</v>
      </c>
      <c r="AF8">
        <f>IF(P8="품질관리비", L8, 0)</f>
        <v>0</v>
      </c>
      <c r="AG8">
        <f>IF(P8="작업부산물(철거해체)", L8, 0)</f>
        <v>0</v>
      </c>
      <c r="AH8">
        <f>IF(P8="사용자항목6", L8, 0)</f>
        <v>0</v>
      </c>
      <c r="AI8">
        <f>IF(P8="사용자항목7", L8, 0)</f>
        <v>0</v>
      </c>
      <c r="AJ8">
        <f>IF(P8="관급자재대(관급자)", L8, 0)</f>
        <v>0</v>
      </c>
      <c r="AK8">
        <f>IF(P8="관급자재대(관급자)", L8, 0)</f>
        <v>0</v>
      </c>
      <c r="AL8">
        <f>IF(P8="사용자항목10", L8, 0)</f>
        <v>0</v>
      </c>
      <c r="AM8">
        <f>IF(P8="폐기물처리비(일반)", L8, 0)</f>
        <v>0</v>
      </c>
      <c r="AN8">
        <f>IF(P8="폐기물처리비(지정)", L8, 0)</f>
        <v>0</v>
      </c>
      <c r="AO8">
        <f>IF(P8="사용자항목13", L8, 0)</f>
        <v>0</v>
      </c>
      <c r="AP8">
        <f>IF(P8="사용자항목14", L8, 0)</f>
        <v>0</v>
      </c>
      <c r="AQ8">
        <f>IF(P8="사용자항목15", L8, 0)</f>
        <v>0</v>
      </c>
      <c r="AR8">
        <f>IF(P8="사용자항목16", L8, 0)</f>
        <v>0</v>
      </c>
      <c r="AS8">
        <f>IF(P8="사용자항목17", L8, 0)</f>
        <v>0</v>
      </c>
      <c r="AT8">
        <f>IF(P8="사용자항목18", L8, 0)</f>
        <v>0</v>
      </c>
      <c r="AU8">
        <f>IF(P8="사용자항목19", L8, 0)</f>
        <v>0</v>
      </c>
    </row>
    <row r="9" spans="1:51" ht="20.100000000000001" customHeight="1" x14ac:dyDescent="0.3">
      <c r="A9" s="14"/>
      <c r="B9" s="14"/>
      <c r="C9" s="21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1:51" ht="20.100000000000001" customHeight="1" x14ac:dyDescent="0.3">
      <c r="A10" s="14"/>
      <c r="B10" s="14"/>
      <c r="C10" s="21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1:51" ht="20.100000000000001" customHeight="1" x14ac:dyDescent="0.3">
      <c r="A11" s="14"/>
      <c r="B11" s="14"/>
      <c r="C11" s="21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1:51" ht="20.100000000000001" customHeight="1" x14ac:dyDescent="0.3">
      <c r="A12" s="14"/>
      <c r="B12" s="14"/>
      <c r="C12" s="21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51" ht="20.100000000000001" customHeight="1" x14ac:dyDescent="0.3">
      <c r="A13" s="14"/>
      <c r="B13" s="14"/>
      <c r="C13" s="21"/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pans="1:51" ht="20.100000000000001" customHeight="1" x14ac:dyDescent="0.3">
      <c r="A14" s="14"/>
      <c r="B14" s="14"/>
      <c r="C14" s="21"/>
      <c r="D14" s="16"/>
      <c r="E14" s="16"/>
      <c r="F14" s="16"/>
      <c r="G14" s="16"/>
      <c r="H14" s="16"/>
      <c r="I14" s="16"/>
      <c r="J14" s="16"/>
      <c r="K14" s="16"/>
      <c r="L14" s="16"/>
      <c r="M14" s="16"/>
    </row>
    <row r="15" spans="1:51" ht="20.100000000000001" customHeight="1" x14ac:dyDescent="0.3">
      <c r="A15" s="14"/>
      <c r="B15" s="14"/>
      <c r="C15" s="21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1:51" ht="20.100000000000001" customHeight="1" x14ac:dyDescent="0.3">
      <c r="A16" s="14"/>
      <c r="B16" s="14"/>
      <c r="C16" s="21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1:51" ht="20.100000000000001" customHeight="1" x14ac:dyDescent="0.3">
      <c r="A17" s="14"/>
      <c r="B17" s="14"/>
      <c r="C17" s="21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pans="1:51" ht="20.100000000000001" customHeight="1" x14ac:dyDescent="0.3">
      <c r="A18" s="14"/>
      <c r="B18" s="14"/>
      <c r="C18" s="21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1:51" ht="20.100000000000001" customHeight="1" x14ac:dyDescent="0.3">
      <c r="A19" s="14"/>
      <c r="B19" s="14"/>
      <c r="C19" s="21"/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1:51" ht="20.100000000000001" customHeight="1" x14ac:dyDescent="0.3">
      <c r="A20" s="14"/>
      <c r="B20" s="14"/>
      <c r="C20" s="21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1:51" ht="20.100000000000001" customHeight="1" x14ac:dyDescent="0.3">
      <c r="A21" s="14"/>
      <c r="B21" s="14"/>
      <c r="C21" s="21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1:51" ht="20.100000000000001" customHeight="1" x14ac:dyDescent="0.3">
      <c r="A22" s="14"/>
      <c r="B22" s="14"/>
      <c r="C22" s="21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51" ht="20.100000000000001" customHeight="1" x14ac:dyDescent="0.3">
      <c r="A23" s="14"/>
      <c r="B23" s="14"/>
      <c r="C23" s="21"/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1:51" ht="20.100000000000001" customHeight="1" x14ac:dyDescent="0.3">
      <c r="A24" s="14"/>
      <c r="B24" s="14"/>
      <c r="C24" s="21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51" ht="20.100000000000001" customHeight="1" x14ac:dyDescent="0.3">
      <c r="A25" s="17" t="s">
        <v>320</v>
      </c>
      <c r="B25" s="18"/>
      <c r="C25" s="19"/>
      <c r="D25" s="20"/>
      <c r="E25" s="20"/>
      <c r="F25" s="20">
        <f>ROUNDDOWN(SUMIF(Q6:Q24, "1", F6:F24), 0)</f>
        <v>0</v>
      </c>
      <c r="G25" s="20"/>
      <c r="H25" s="20">
        <f>ROUNDDOWN(SUMIF(Q6:Q24, "1", H6:H24), 0)</f>
        <v>0</v>
      </c>
      <c r="I25" s="20"/>
      <c r="J25" s="20">
        <f>ROUNDDOWN(SUMIF(Q6:Q24, "1", J6:J24), 0)</f>
        <v>0</v>
      </c>
      <c r="K25" s="20"/>
      <c r="L25" s="20">
        <f>F25+H25+J25</f>
        <v>0</v>
      </c>
      <c r="M25" s="20"/>
      <c r="R25">
        <f t="shared" ref="R25:AY25" si="1">ROUNDDOWN(SUM(R6:R8), 0)</f>
        <v>0</v>
      </c>
      <c r="S25">
        <f t="shared" si="1"/>
        <v>0</v>
      </c>
      <c r="T25">
        <f t="shared" si="1"/>
        <v>0</v>
      </c>
      <c r="U25">
        <f t="shared" si="1"/>
        <v>0</v>
      </c>
      <c r="V25">
        <f t="shared" si="1"/>
        <v>0</v>
      </c>
      <c r="W25">
        <f t="shared" si="1"/>
        <v>0</v>
      </c>
      <c r="X25">
        <f t="shared" si="1"/>
        <v>0</v>
      </c>
      <c r="Y25">
        <f t="shared" si="1"/>
        <v>0</v>
      </c>
      <c r="Z25">
        <f t="shared" si="1"/>
        <v>0</v>
      </c>
      <c r="AA25">
        <f t="shared" si="1"/>
        <v>0</v>
      </c>
      <c r="AB25">
        <f t="shared" si="1"/>
        <v>0</v>
      </c>
      <c r="AC25">
        <f t="shared" si="1"/>
        <v>0</v>
      </c>
      <c r="AD25">
        <f t="shared" si="1"/>
        <v>0</v>
      </c>
      <c r="AE25">
        <f t="shared" si="1"/>
        <v>0</v>
      </c>
      <c r="AF25">
        <f t="shared" si="1"/>
        <v>0</v>
      </c>
      <c r="AG25">
        <f t="shared" si="1"/>
        <v>0</v>
      </c>
      <c r="AH25">
        <f t="shared" si="1"/>
        <v>0</v>
      </c>
      <c r="AI25">
        <f t="shared" si="1"/>
        <v>0</v>
      </c>
      <c r="AJ25">
        <f t="shared" si="1"/>
        <v>0</v>
      </c>
      <c r="AK25">
        <f t="shared" si="1"/>
        <v>0</v>
      </c>
      <c r="AL25">
        <f t="shared" si="1"/>
        <v>0</v>
      </c>
      <c r="AM25">
        <f t="shared" si="1"/>
        <v>0</v>
      </c>
      <c r="AN25">
        <f t="shared" si="1"/>
        <v>0</v>
      </c>
      <c r="AO25">
        <f t="shared" si="1"/>
        <v>0</v>
      </c>
      <c r="AP25">
        <f t="shared" si="1"/>
        <v>0</v>
      </c>
      <c r="AQ25">
        <f t="shared" si="1"/>
        <v>0</v>
      </c>
      <c r="AR25">
        <f t="shared" si="1"/>
        <v>0</v>
      </c>
      <c r="AS25">
        <f t="shared" si="1"/>
        <v>0</v>
      </c>
      <c r="AT25">
        <f t="shared" si="1"/>
        <v>0</v>
      </c>
      <c r="AU25">
        <f t="shared" si="1"/>
        <v>0</v>
      </c>
      <c r="AV25">
        <f t="shared" si="1"/>
        <v>0</v>
      </c>
      <c r="AW25">
        <f t="shared" si="1"/>
        <v>0</v>
      </c>
      <c r="AX25">
        <f t="shared" si="1"/>
        <v>0</v>
      </c>
      <c r="AY25">
        <f t="shared" si="1"/>
        <v>0</v>
      </c>
    </row>
    <row r="26" spans="1:51" ht="20.100000000000001" customHeight="1" x14ac:dyDescent="0.3">
      <c r="A26" s="57" t="s">
        <v>1090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</row>
    <row r="27" spans="1:51" ht="20.100000000000001" customHeight="1" x14ac:dyDescent="0.3">
      <c r="A27" s="13" t="s">
        <v>900</v>
      </c>
      <c r="B27" s="13" t="s">
        <v>901</v>
      </c>
      <c r="C27" s="15" t="s">
        <v>452</v>
      </c>
      <c r="D27" s="16">
        <v>2</v>
      </c>
      <c r="E27" s="16"/>
      <c r="F27" s="16">
        <f>ROUNDDOWN(D27*E27, 0)</f>
        <v>0</v>
      </c>
      <c r="G27" s="16"/>
      <c r="H27" s="16">
        <f>ROUNDDOWN(D27*G27, 0)</f>
        <v>0</v>
      </c>
      <c r="I27" s="16"/>
      <c r="J27" s="16">
        <f>ROUNDDOWN(D27*I27, 0)</f>
        <v>0</v>
      </c>
      <c r="K27" s="16">
        <f>E27+G27+I27</f>
        <v>0</v>
      </c>
      <c r="L27" s="16">
        <f>F27+H27+J27</f>
        <v>0</v>
      </c>
      <c r="M27" s="23" t="s">
        <v>899</v>
      </c>
      <c r="O27" t="str">
        <f>""</f>
        <v/>
      </c>
      <c r="P27" s="1" t="s">
        <v>308</v>
      </c>
      <c r="Q27">
        <v>1</v>
      </c>
      <c r="R27">
        <f>IF(P27="기계경비", J27, 0)</f>
        <v>0</v>
      </c>
      <c r="S27">
        <f>IF(P27="운반비", L27, 0)</f>
        <v>0</v>
      </c>
      <c r="T27">
        <f>IF(P27="작업부산물", F27, 0)</f>
        <v>0</v>
      </c>
      <c r="U27">
        <f>IF(P27="관급", F27, 0)</f>
        <v>0</v>
      </c>
      <c r="V27">
        <f>IF(P27="외주비", J27, 0)</f>
        <v>0</v>
      </c>
      <c r="W27">
        <f>IF(P27="장비비", J27, 0)</f>
        <v>0</v>
      </c>
      <c r="X27">
        <f>IF(P27="폐기물처리비", L27, 0)</f>
        <v>0</v>
      </c>
      <c r="Y27">
        <f>IF(P27="가설비", J27, 0)</f>
        <v>0</v>
      </c>
      <c r="Z27">
        <f>IF(P27="잡비제외분", F27, 0)</f>
        <v>0</v>
      </c>
      <c r="AA27">
        <f>IF(P27="사급자재대", L27, 0)</f>
        <v>0</v>
      </c>
      <c r="AB27">
        <f>IF(P27="관급자재대", L27, 0)</f>
        <v>0</v>
      </c>
      <c r="AC27">
        <f>IF(P27="사용자항목1", L27, 0)</f>
        <v>0</v>
      </c>
      <c r="AD27">
        <f>IF(P27="사용자항목2", L27, 0)</f>
        <v>0</v>
      </c>
      <c r="AE27">
        <f>IF(P27="안전관리비", L27, 0)</f>
        <v>0</v>
      </c>
      <c r="AF27">
        <f>IF(P27="품질관리비", L27, 0)</f>
        <v>0</v>
      </c>
      <c r="AG27">
        <f>IF(P27="작업부산물(철거해체)", L27, 0)</f>
        <v>0</v>
      </c>
      <c r="AH27">
        <f>IF(P27="사용자항목6", L27, 0)</f>
        <v>0</v>
      </c>
      <c r="AI27">
        <f>IF(P27="사용자항목7", L27, 0)</f>
        <v>0</v>
      </c>
      <c r="AJ27">
        <f>IF(P27="관급자재대(관급자)", L27, 0)</f>
        <v>0</v>
      </c>
      <c r="AK27">
        <f>IF(P27="관급자재대(관급자)", L27, 0)</f>
        <v>0</v>
      </c>
      <c r="AL27">
        <f>IF(P27="사용자항목10", L27, 0)</f>
        <v>0</v>
      </c>
      <c r="AM27">
        <f>IF(P27="폐기물처리비(일반)", L27, 0)</f>
        <v>0</v>
      </c>
      <c r="AN27">
        <f>IF(P27="폐기물처리비(지정)", L27, 0)</f>
        <v>0</v>
      </c>
      <c r="AO27">
        <f>IF(P27="사용자항목13", L27, 0)</f>
        <v>0</v>
      </c>
      <c r="AP27">
        <f>IF(P27="사용자항목14", L27, 0)</f>
        <v>0</v>
      </c>
      <c r="AQ27">
        <f>IF(P27="사용자항목15", L27, 0)</f>
        <v>0</v>
      </c>
      <c r="AR27">
        <f>IF(P27="사용자항목16", L27, 0)</f>
        <v>0</v>
      </c>
      <c r="AS27">
        <f>IF(P27="사용자항목17", L27, 0)</f>
        <v>0</v>
      </c>
      <c r="AT27">
        <f>IF(P27="사용자항목18", L27, 0)</f>
        <v>0</v>
      </c>
      <c r="AU27">
        <f>IF(P27="사용자항목19", L27, 0)</f>
        <v>0</v>
      </c>
    </row>
    <row r="28" spans="1:51" ht="20.100000000000001" customHeight="1" x14ac:dyDescent="0.3">
      <c r="A28" s="14"/>
      <c r="B28" s="14"/>
      <c r="C28" s="21"/>
      <c r="D28" s="16"/>
      <c r="E28" s="16"/>
      <c r="F28" s="16"/>
      <c r="G28" s="16"/>
      <c r="H28" s="16"/>
      <c r="I28" s="16"/>
      <c r="J28" s="16"/>
      <c r="K28" s="16"/>
      <c r="L28" s="16"/>
      <c r="M28" s="16"/>
    </row>
    <row r="29" spans="1:51" ht="20.100000000000001" customHeight="1" x14ac:dyDescent="0.3">
      <c r="A29" s="14"/>
      <c r="B29" s="14"/>
      <c r="C29" s="21"/>
      <c r="D29" s="16"/>
      <c r="E29" s="16"/>
      <c r="F29" s="16"/>
      <c r="G29" s="16"/>
      <c r="H29" s="16"/>
      <c r="I29" s="16"/>
      <c r="J29" s="16"/>
      <c r="K29" s="16"/>
      <c r="L29" s="16"/>
      <c r="M29" s="16"/>
    </row>
    <row r="30" spans="1:51" ht="20.100000000000001" customHeight="1" x14ac:dyDescent="0.3">
      <c r="A30" s="14"/>
      <c r="B30" s="14"/>
      <c r="C30" s="21"/>
      <c r="D30" s="16"/>
      <c r="E30" s="16"/>
      <c r="F30" s="16"/>
      <c r="G30" s="16"/>
      <c r="H30" s="16"/>
      <c r="I30" s="16"/>
      <c r="J30" s="16"/>
      <c r="K30" s="16"/>
      <c r="L30" s="16"/>
      <c r="M30" s="16"/>
    </row>
    <row r="31" spans="1:51" ht="20.100000000000001" customHeight="1" x14ac:dyDescent="0.3">
      <c r="A31" s="14"/>
      <c r="B31" s="14"/>
      <c r="C31" s="21"/>
      <c r="D31" s="16"/>
      <c r="E31" s="16"/>
      <c r="F31" s="16"/>
      <c r="G31" s="16"/>
      <c r="H31" s="16"/>
      <c r="I31" s="16"/>
      <c r="J31" s="16"/>
      <c r="K31" s="16"/>
      <c r="L31" s="16"/>
      <c r="M31" s="16"/>
    </row>
    <row r="32" spans="1:51" ht="20.100000000000001" customHeight="1" x14ac:dyDescent="0.3">
      <c r="A32" s="14"/>
      <c r="B32" s="14"/>
      <c r="C32" s="21"/>
      <c r="D32" s="16"/>
      <c r="E32" s="16"/>
      <c r="F32" s="16"/>
      <c r="G32" s="16"/>
      <c r="H32" s="16"/>
      <c r="I32" s="16"/>
      <c r="J32" s="16"/>
      <c r="K32" s="16"/>
      <c r="L32" s="16"/>
      <c r="M32" s="16"/>
    </row>
    <row r="33" spans="1:51" ht="20.100000000000001" customHeight="1" x14ac:dyDescent="0.3">
      <c r="A33" s="14"/>
      <c r="B33" s="14"/>
      <c r="C33" s="21"/>
      <c r="D33" s="16"/>
      <c r="E33" s="16"/>
      <c r="F33" s="16"/>
      <c r="G33" s="16"/>
      <c r="H33" s="16"/>
      <c r="I33" s="16"/>
      <c r="J33" s="16"/>
      <c r="K33" s="16"/>
      <c r="L33" s="16"/>
      <c r="M33" s="16"/>
    </row>
    <row r="34" spans="1:51" ht="20.100000000000001" customHeight="1" x14ac:dyDescent="0.3">
      <c r="A34" s="14"/>
      <c r="B34" s="14"/>
      <c r="C34" s="21"/>
      <c r="D34" s="16"/>
      <c r="E34" s="16"/>
      <c r="F34" s="16"/>
      <c r="G34" s="16"/>
      <c r="H34" s="16"/>
      <c r="I34" s="16"/>
      <c r="J34" s="16"/>
      <c r="K34" s="16"/>
      <c r="L34" s="16"/>
      <c r="M34" s="16"/>
    </row>
    <row r="35" spans="1:51" ht="20.100000000000001" customHeight="1" x14ac:dyDescent="0.3">
      <c r="A35" s="14"/>
      <c r="B35" s="14"/>
      <c r="C35" s="21"/>
      <c r="D35" s="16"/>
      <c r="E35" s="16"/>
      <c r="F35" s="16"/>
      <c r="G35" s="16"/>
      <c r="H35" s="16"/>
      <c r="I35" s="16"/>
      <c r="J35" s="16"/>
      <c r="K35" s="16"/>
      <c r="L35" s="16"/>
      <c r="M35" s="16"/>
    </row>
    <row r="36" spans="1:51" ht="20.100000000000001" customHeight="1" x14ac:dyDescent="0.3">
      <c r="A36" s="14"/>
      <c r="B36" s="14"/>
      <c r="C36" s="21"/>
      <c r="D36" s="16"/>
      <c r="E36" s="16"/>
      <c r="F36" s="16"/>
      <c r="G36" s="16"/>
      <c r="H36" s="16"/>
      <c r="I36" s="16"/>
      <c r="J36" s="16"/>
      <c r="K36" s="16"/>
      <c r="L36" s="16"/>
      <c r="M36" s="16"/>
    </row>
    <row r="37" spans="1:51" ht="20.100000000000001" customHeight="1" x14ac:dyDescent="0.3">
      <c r="A37" s="14"/>
      <c r="B37" s="14"/>
      <c r="C37" s="21"/>
      <c r="D37" s="16"/>
      <c r="E37" s="16"/>
      <c r="F37" s="16"/>
      <c r="G37" s="16"/>
      <c r="H37" s="16"/>
      <c r="I37" s="16"/>
      <c r="J37" s="16"/>
      <c r="K37" s="16"/>
      <c r="L37" s="16"/>
      <c r="M37" s="16"/>
    </row>
    <row r="38" spans="1:51" ht="20.100000000000001" customHeight="1" x14ac:dyDescent="0.3">
      <c r="A38" s="14"/>
      <c r="B38" s="14"/>
      <c r="C38" s="21"/>
      <c r="D38" s="16"/>
      <c r="E38" s="16"/>
      <c r="F38" s="16"/>
      <c r="G38" s="16"/>
      <c r="H38" s="16"/>
      <c r="I38" s="16"/>
      <c r="J38" s="16"/>
      <c r="K38" s="16"/>
      <c r="L38" s="16"/>
      <c r="M38" s="16"/>
    </row>
    <row r="39" spans="1:51" ht="20.100000000000001" customHeight="1" x14ac:dyDescent="0.3">
      <c r="A39" s="14"/>
      <c r="B39" s="14"/>
      <c r="C39" s="21"/>
      <c r="D39" s="16"/>
      <c r="E39" s="16"/>
      <c r="F39" s="16"/>
      <c r="G39" s="16"/>
      <c r="H39" s="16"/>
      <c r="I39" s="16"/>
      <c r="J39" s="16"/>
      <c r="K39" s="16"/>
      <c r="L39" s="16"/>
      <c r="M39" s="16"/>
    </row>
    <row r="40" spans="1:51" ht="20.100000000000001" customHeight="1" x14ac:dyDescent="0.3">
      <c r="A40" s="14"/>
      <c r="B40" s="14"/>
      <c r="C40" s="21"/>
      <c r="D40" s="16"/>
      <c r="E40" s="16"/>
      <c r="F40" s="16"/>
      <c r="G40" s="16"/>
      <c r="H40" s="16"/>
      <c r="I40" s="16"/>
      <c r="J40" s="16"/>
      <c r="K40" s="16"/>
      <c r="L40" s="16"/>
      <c r="M40" s="16"/>
    </row>
    <row r="41" spans="1:51" ht="20.100000000000001" customHeight="1" x14ac:dyDescent="0.3">
      <c r="A41" s="14"/>
      <c r="B41" s="14"/>
      <c r="C41" s="21"/>
      <c r="D41" s="16"/>
      <c r="E41" s="16"/>
      <c r="F41" s="16"/>
      <c r="G41" s="16"/>
      <c r="H41" s="16"/>
      <c r="I41" s="16"/>
      <c r="J41" s="16"/>
      <c r="K41" s="16"/>
      <c r="L41" s="16"/>
      <c r="M41" s="16"/>
    </row>
    <row r="42" spans="1:51" ht="20.100000000000001" customHeight="1" x14ac:dyDescent="0.3">
      <c r="A42" s="14"/>
      <c r="B42" s="14"/>
      <c r="C42" s="21"/>
      <c r="D42" s="16"/>
      <c r="E42" s="16"/>
      <c r="F42" s="16"/>
      <c r="G42" s="16"/>
      <c r="H42" s="16"/>
      <c r="I42" s="16"/>
      <c r="J42" s="16"/>
      <c r="K42" s="16"/>
      <c r="L42" s="16"/>
      <c r="M42" s="16"/>
    </row>
    <row r="43" spans="1:51" ht="20.100000000000001" customHeight="1" x14ac:dyDescent="0.3">
      <c r="A43" s="14"/>
      <c r="B43" s="14"/>
      <c r="C43" s="21"/>
      <c r="D43" s="16"/>
      <c r="E43" s="16"/>
      <c r="F43" s="16"/>
      <c r="G43" s="16"/>
      <c r="H43" s="16"/>
      <c r="I43" s="16"/>
      <c r="J43" s="16"/>
      <c r="K43" s="16"/>
      <c r="L43" s="16"/>
      <c r="M43" s="16"/>
    </row>
    <row r="44" spans="1:51" ht="20.100000000000001" customHeight="1" x14ac:dyDescent="0.3">
      <c r="A44" s="14"/>
      <c r="B44" s="14"/>
      <c r="C44" s="21"/>
      <c r="D44" s="16"/>
      <c r="E44" s="16"/>
      <c r="F44" s="16"/>
      <c r="G44" s="16"/>
      <c r="H44" s="16"/>
      <c r="I44" s="16"/>
      <c r="J44" s="16"/>
      <c r="K44" s="16"/>
      <c r="L44" s="16"/>
      <c r="M44" s="16"/>
    </row>
    <row r="45" spans="1:51" ht="20.100000000000001" customHeight="1" x14ac:dyDescent="0.3">
      <c r="A45" s="14"/>
      <c r="B45" s="14"/>
      <c r="C45" s="21"/>
      <c r="D45" s="16"/>
      <c r="E45" s="16"/>
      <c r="F45" s="16"/>
      <c r="G45" s="16"/>
      <c r="H45" s="16"/>
      <c r="I45" s="16"/>
      <c r="J45" s="16"/>
      <c r="K45" s="16"/>
      <c r="L45" s="16"/>
      <c r="M45" s="16"/>
    </row>
    <row r="46" spans="1:51" ht="20.100000000000001" customHeight="1" x14ac:dyDescent="0.3">
      <c r="A46" s="17" t="s">
        <v>320</v>
      </c>
      <c r="B46" s="18"/>
      <c r="C46" s="19"/>
      <c r="D46" s="20"/>
      <c r="E46" s="20"/>
      <c r="F46" s="20">
        <f>ROUNDDOWN(SUMIF(Q27:Q45, "1", F27:F45), 0)</f>
        <v>0</v>
      </c>
      <c r="G46" s="20"/>
      <c r="H46" s="20">
        <f>ROUNDDOWN(SUMIF(Q27:Q45, "1", H27:H45), 0)</f>
        <v>0</v>
      </c>
      <c r="I46" s="20"/>
      <c r="J46" s="20">
        <f>ROUNDDOWN(SUMIF(Q27:Q45, "1", J27:J45), 0)</f>
        <v>0</v>
      </c>
      <c r="K46" s="20"/>
      <c r="L46" s="20">
        <f>F46+H46+J46</f>
        <v>0</v>
      </c>
      <c r="M46" s="20"/>
      <c r="R46">
        <f t="shared" ref="R46:AY46" si="2">ROUNDDOWN(SUM(R27:R27), 0)</f>
        <v>0</v>
      </c>
      <c r="S46">
        <f t="shared" si="2"/>
        <v>0</v>
      </c>
      <c r="T46">
        <f t="shared" si="2"/>
        <v>0</v>
      </c>
      <c r="U46">
        <f t="shared" si="2"/>
        <v>0</v>
      </c>
      <c r="V46">
        <f t="shared" si="2"/>
        <v>0</v>
      </c>
      <c r="W46">
        <f t="shared" si="2"/>
        <v>0</v>
      </c>
      <c r="X46">
        <f t="shared" si="2"/>
        <v>0</v>
      </c>
      <c r="Y46">
        <f t="shared" si="2"/>
        <v>0</v>
      </c>
      <c r="Z46">
        <f t="shared" si="2"/>
        <v>0</v>
      </c>
      <c r="AA46">
        <f t="shared" si="2"/>
        <v>0</v>
      </c>
      <c r="AB46">
        <f t="shared" si="2"/>
        <v>0</v>
      </c>
      <c r="AC46">
        <f t="shared" si="2"/>
        <v>0</v>
      </c>
      <c r="AD46">
        <f t="shared" si="2"/>
        <v>0</v>
      </c>
      <c r="AE46">
        <f t="shared" si="2"/>
        <v>0</v>
      </c>
      <c r="AF46">
        <f t="shared" si="2"/>
        <v>0</v>
      </c>
      <c r="AG46">
        <f t="shared" si="2"/>
        <v>0</v>
      </c>
      <c r="AH46">
        <f t="shared" si="2"/>
        <v>0</v>
      </c>
      <c r="AI46">
        <f t="shared" si="2"/>
        <v>0</v>
      </c>
      <c r="AJ46">
        <f t="shared" si="2"/>
        <v>0</v>
      </c>
      <c r="AK46">
        <f t="shared" si="2"/>
        <v>0</v>
      </c>
      <c r="AL46">
        <f t="shared" si="2"/>
        <v>0</v>
      </c>
      <c r="AM46">
        <f t="shared" si="2"/>
        <v>0</v>
      </c>
      <c r="AN46">
        <f t="shared" si="2"/>
        <v>0</v>
      </c>
      <c r="AO46">
        <f t="shared" si="2"/>
        <v>0</v>
      </c>
      <c r="AP46">
        <f t="shared" si="2"/>
        <v>0</v>
      </c>
      <c r="AQ46">
        <f t="shared" si="2"/>
        <v>0</v>
      </c>
      <c r="AR46">
        <f t="shared" si="2"/>
        <v>0</v>
      </c>
      <c r="AS46">
        <f t="shared" si="2"/>
        <v>0</v>
      </c>
      <c r="AT46">
        <f t="shared" si="2"/>
        <v>0</v>
      </c>
      <c r="AU46">
        <f t="shared" si="2"/>
        <v>0</v>
      </c>
      <c r="AV46">
        <f t="shared" si="2"/>
        <v>0</v>
      </c>
      <c r="AW46">
        <f t="shared" si="2"/>
        <v>0</v>
      </c>
      <c r="AX46">
        <f t="shared" si="2"/>
        <v>0</v>
      </c>
      <c r="AY46">
        <f t="shared" si="2"/>
        <v>0</v>
      </c>
    </row>
    <row r="47" spans="1:51" ht="20.100000000000001" customHeight="1" x14ac:dyDescent="0.3">
      <c r="A47" s="57" t="s">
        <v>1091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</row>
    <row r="48" spans="1:51" ht="20.100000000000001" customHeight="1" x14ac:dyDescent="0.3">
      <c r="A48" s="13" t="s">
        <v>193</v>
      </c>
      <c r="B48" s="13" t="s">
        <v>194</v>
      </c>
      <c r="C48" s="15" t="s">
        <v>48</v>
      </c>
      <c r="D48" s="16">
        <v>5371</v>
      </c>
      <c r="E48" s="16"/>
      <c r="F48" s="16">
        <f t="shared" ref="F48:F53" si="3">ROUNDDOWN(D48*E48, 0)</f>
        <v>0</v>
      </c>
      <c r="G48" s="16"/>
      <c r="H48" s="16">
        <f t="shared" ref="H48:H53" si="4">ROUNDDOWN(D48*G48, 0)</f>
        <v>0</v>
      </c>
      <c r="I48" s="16"/>
      <c r="J48" s="16">
        <f t="shared" ref="J48:J53" si="5">ROUNDDOWN(D48*I48, 0)</f>
        <v>0</v>
      </c>
      <c r="K48" s="16">
        <f t="shared" ref="K48:L53" si="6">E48+G48+I48</f>
        <v>0</v>
      </c>
      <c r="L48" s="16">
        <f t="shared" si="6"/>
        <v>0</v>
      </c>
      <c r="M48" s="23" t="s">
        <v>1092</v>
      </c>
      <c r="O48" t="str">
        <f>"01"</f>
        <v>01</v>
      </c>
      <c r="P48" s="1" t="s">
        <v>308</v>
      </c>
      <c r="Q48">
        <v>1</v>
      </c>
      <c r="R48">
        <f t="shared" ref="R48:R53" si="7">IF(P48="기계경비", J48, 0)</f>
        <v>0</v>
      </c>
      <c r="S48">
        <f t="shared" ref="S48:S53" si="8">IF(P48="운반비", L48, 0)</f>
        <v>0</v>
      </c>
      <c r="T48">
        <f t="shared" ref="T48:T53" si="9">IF(P48="작업부산물", F48, 0)</f>
        <v>0</v>
      </c>
      <c r="U48">
        <f t="shared" ref="U48:U53" si="10">IF(P48="관급", F48, 0)</f>
        <v>0</v>
      </c>
      <c r="V48">
        <f t="shared" ref="V48:V53" si="11">IF(P48="외주비", J48, 0)</f>
        <v>0</v>
      </c>
      <c r="W48">
        <f t="shared" ref="W48:W53" si="12">IF(P48="장비비", J48, 0)</f>
        <v>0</v>
      </c>
      <c r="X48">
        <f t="shared" ref="X48:X53" si="13">IF(P48="폐기물처리비", L48, 0)</f>
        <v>0</v>
      </c>
      <c r="Y48">
        <f t="shared" ref="Y48:Y53" si="14">IF(P48="가설비", J48, 0)</f>
        <v>0</v>
      </c>
      <c r="Z48">
        <f t="shared" ref="Z48:Z53" si="15">IF(P48="잡비제외분", F48, 0)</f>
        <v>0</v>
      </c>
      <c r="AA48">
        <f t="shared" ref="AA48:AA53" si="16">IF(P48="사급자재대", L48, 0)</f>
        <v>0</v>
      </c>
      <c r="AB48">
        <f t="shared" ref="AB48:AB53" si="17">IF(P48="관급자재대", L48, 0)</f>
        <v>0</v>
      </c>
      <c r="AC48">
        <f t="shared" ref="AC48:AC53" si="18">IF(P48="사용자항목1", L48, 0)</f>
        <v>0</v>
      </c>
      <c r="AD48">
        <f t="shared" ref="AD48:AD53" si="19">IF(P48="사용자항목2", L48, 0)</f>
        <v>0</v>
      </c>
      <c r="AE48">
        <f t="shared" ref="AE48:AE53" si="20">IF(P48="안전관리비", L48, 0)</f>
        <v>0</v>
      </c>
      <c r="AF48">
        <f t="shared" ref="AF48:AF53" si="21">IF(P48="품질관리비", L48, 0)</f>
        <v>0</v>
      </c>
      <c r="AG48">
        <f t="shared" ref="AG48:AG53" si="22">IF(P48="작업부산물(철거해체)", L48, 0)</f>
        <v>0</v>
      </c>
      <c r="AH48">
        <f t="shared" ref="AH48:AH53" si="23">IF(P48="사용자항목6", L48, 0)</f>
        <v>0</v>
      </c>
      <c r="AI48">
        <f t="shared" ref="AI48:AI53" si="24">IF(P48="사용자항목7", L48, 0)</f>
        <v>0</v>
      </c>
      <c r="AJ48">
        <f t="shared" ref="AJ48:AJ53" si="25">IF(P48="관급자재대(관급자)", L48, 0)</f>
        <v>0</v>
      </c>
      <c r="AK48">
        <f t="shared" ref="AK48:AK53" si="26">IF(P48="관급자재대(관급자)", L48, 0)</f>
        <v>0</v>
      </c>
      <c r="AL48">
        <f t="shared" ref="AL48:AL53" si="27">IF(P48="사용자항목10", L48, 0)</f>
        <v>0</v>
      </c>
      <c r="AM48">
        <f t="shared" ref="AM48:AM53" si="28">IF(P48="폐기물처리비(일반)", L48, 0)</f>
        <v>0</v>
      </c>
      <c r="AN48">
        <f t="shared" ref="AN48:AN53" si="29">IF(P48="폐기물처리비(지정)", L48, 0)</f>
        <v>0</v>
      </c>
      <c r="AO48">
        <f t="shared" ref="AO48:AO53" si="30">IF(P48="사용자항목13", L48, 0)</f>
        <v>0</v>
      </c>
      <c r="AP48">
        <f t="shared" ref="AP48:AP53" si="31">IF(P48="사용자항목14", L48, 0)</f>
        <v>0</v>
      </c>
      <c r="AQ48">
        <f t="shared" ref="AQ48:AQ53" si="32">IF(P48="사용자항목15", L48, 0)</f>
        <v>0</v>
      </c>
      <c r="AR48">
        <f t="shared" ref="AR48:AR53" si="33">IF(P48="사용자항목16", L48, 0)</f>
        <v>0</v>
      </c>
      <c r="AS48">
        <f t="shared" ref="AS48:AS53" si="34">IF(P48="사용자항목17", L48, 0)</f>
        <v>0</v>
      </c>
      <c r="AT48">
        <f t="shared" ref="AT48:AT53" si="35">IF(P48="사용자항목18", L48, 0)</f>
        <v>0</v>
      </c>
      <c r="AU48">
        <f t="shared" ref="AU48:AU53" si="36">IF(P48="사용자항목19", L48, 0)</f>
        <v>0</v>
      </c>
    </row>
    <row r="49" spans="1:51" ht="20.100000000000001" customHeight="1" x14ac:dyDescent="0.3">
      <c r="A49" s="13" t="s">
        <v>903</v>
      </c>
      <c r="B49" s="13" t="s">
        <v>399</v>
      </c>
      <c r="C49" s="15" t="s">
        <v>36</v>
      </c>
      <c r="D49" s="16">
        <v>24.6</v>
      </c>
      <c r="E49" s="16"/>
      <c r="F49" s="16">
        <f t="shared" si="3"/>
        <v>0</v>
      </c>
      <c r="G49" s="16"/>
      <c r="H49" s="16">
        <f t="shared" si="4"/>
        <v>0</v>
      </c>
      <c r="I49" s="16"/>
      <c r="J49" s="16">
        <f t="shared" si="5"/>
        <v>0</v>
      </c>
      <c r="K49" s="16">
        <f t="shared" si="6"/>
        <v>0</v>
      </c>
      <c r="L49" s="16">
        <f t="shared" si="6"/>
        <v>0</v>
      </c>
      <c r="M49" s="23" t="s">
        <v>902</v>
      </c>
      <c r="O49" t="str">
        <f>""</f>
        <v/>
      </c>
      <c r="P49" s="1" t="s">
        <v>308</v>
      </c>
      <c r="Q49">
        <v>1</v>
      </c>
      <c r="R49">
        <f t="shared" si="7"/>
        <v>0</v>
      </c>
      <c r="S49">
        <f t="shared" si="8"/>
        <v>0</v>
      </c>
      <c r="T49">
        <f t="shared" si="9"/>
        <v>0</v>
      </c>
      <c r="U49">
        <f t="shared" si="10"/>
        <v>0</v>
      </c>
      <c r="V49">
        <f t="shared" si="11"/>
        <v>0</v>
      </c>
      <c r="W49">
        <f t="shared" si="12"/>
        <v>0</v>
      </c>
      <c r="X49">
        <f t="shared" si="13"/>
        <v>0</v>
      </c>
      <c r="Y49">
        <f t="shared" si="14"/>
        <v>0</v>
      </c>
      <c r="Z49">
        <f t="shared" si="15"/>
        <v>0</v>
      </c>
      <c r="AA49">
        <f t="shared" si="16"/>
        <v>0</v>
      </c>
      <c r="AB49">
        <f t="shared" si="17"/>
        <v>0</v>
      </c>
      <c r="AC49">
        <f t="shared" si="18"/>
        <v>0</v>
      </c>
      <c r="AD49">
        <f t="shared" si="19"/>
        <v>0</v>
      </c>
      <c r="AE49">
        <f t="shared" si="20"/>
        <v>0</v>
      </c>
      <c r="AF49">
        <f t="shared" si="21"/>
        <v>0</v>
      </c>
      <c r="AG49">
        <f t="shared" si="22"/>
        <v>0</v>
      </c>
      <c r="AH49">
        <f t="shared" si="23"/>
        <v>0</v>
      </c>
      <c r="AI49">
        <f t="shared" si="24"/>
        <v>0</v>
      </c>
      <c r="AJ49">
        <f t="shared" si="25"/>
        <v>0</v>
      </c>
      <c r="AK49">
        <f t="shared" si="26"/>
        <v>0</v>
      </c>
      <c r="AL49">
        <f t="shared" si="27"/>
        <v>0</v>
      </c>
      <c r="AM49">
        <f t="shared" si="28"/>
        <v>0</v>
      </c>
      <c r="AN49">
        <f t="shared" si="29"/>
        <v>0</v>
      </c>
      <c r="AO49">
        <f t="shared" si="30"/>
        <v>0</v>
      </c>
      <c r="AP49">
        <f t="shared" si="31"/>
        <v>0</v>
      </c>
      <c r="AQ49">
        <f t="shared" si="32"/>
        <v>0</v>
      </c>
      <c r="AR49">
        <f t="shared" si="33"/>
        <v>0</v>
      </c>
      <c r="AS49">
        <f t="shared" si="34"/>
        <v>0</v>
      </c>
      <c r="AT49">
        <f t="shared" si="35"/>
        <v>0</v>
      </c>
      <c r="AU49">
        <f t="shared" si="36"/>
        <v>0</v>
      </c>
      <c r="AY49" s="1" t="s">
        <v>40</v>
      </c>
    </row>
    <row r="50" spans="1:51" ht="20.100000000000001" customHeight="1" x14ac:dyDescent="0.3">
      <c r="A50" s="13" t="s">
        <v>905</v>
      </c>
      <c r="B50" s="13" t="s">
        <v>906</v>
      </c>
      <c r="C50" s="15" t="s">
        <v>907</v>
      </c>
      <c r="D50" s="16">
        <v>3.5539999999999998</v>
      </c>
      <c r="E50" s="16"/>
      <c r="F50" s="16">
        <f t="shared" si="3"/>
        <v>0</v>
      </c>
      <c r="G50" s="16"/>
      <c r="H50" s="16">
        <f t="shared" si="4"/>
        <v>0</v>
      </c>
      <c r="I50" s="16"/>
      <c r="J50" s="16">
        <f t="shared" si="5"/>
        <v>0</v>
      </c>
      <c r="K50" s="16">
        <f t="shared" si="6"/>
        <v>0</v>
      </c>
      <c r="L50" s="16">
        <f t="shared" si="6"/>
        <v>0</v>
      </c>
      <c r="M50" s="23" t="s">
        <v>904</v>
      </c>
      <c r="O50" t="str">
        <f>""</f>
        <v/>
      </c>
      <c r="P50" s="1" t="s">
        <v>308</v>
      </c>
      <c r="Q50">
        <v>1</v>
      </c>
      <c r="R50">
        <f t="shared" si="7"/>
        <v>0</v>
      </c>
      <c r="S50">
        <f t="shared" si="8"/>
        <v>0</v>
      </c>
      <c r="T50">
        <f t="shared" si="9"/>
        <v>0</v>
      </c>
      <c r="U50">
        <f t="shared" si="10"/>
        <v>0</v>
      </c>
      <c r="V50">
        <f t="shared" si="11"/>
        <v>0</v>
      </c>
      <c r="W50">
        <f t="shared" si="12"/>
        <v>0</v>
      </c>
      <c r="X50">
        <f t="shared" si="13"/>
        <v>0</v>
      </c>
      <c r="Y50">
        <f t="shared" si="14"/>
        <v>0</v>
      </c>
      <c r="Z50">
        <f t="shared" si="15"/>
        <v>0</v>
      </c>
      <c r="AA50">
        <f t="shared" si="16"/>
        <v>0</v>
      </c>
      <c r="AB50">
        <f t="shared" si="17"/>
        <v>0</v>
      </c>
      <c r="AC50">
        <f t="shared" si="18"/>
        <v>0</v>
      </c>
      <c r="AD50">
        <f t="shared" si="19"/>
        <v>0</v>
      </c>
      <c r="AE50">
        <f t="shared" si="20"/>
        <v>0</v>
      </c>
      <c r="AF50">
        <f t="shared" si="21"/>
        <v>0</v>
      </c>
      <c r="AG50">
        <f t="shared" si="22"/>
        <v>0</v>
      </c>
      <c r="AH50">
        <f t="shared" si="23"/>
        <v>0</v>
      </c>
      <c r="AI50">
        <f t="shared" si="24"/>
        <v>0</v>
      </c>
      <c r="AJ50">
        <f t="shared" si="25"/>
        <v>0</v>
      </c>
      <c r="AK50">
        <f t="shared" si="26"/>
        <v>0</v>
      </c>
      <c r="AL50">
        <f t="shared" si="27"/>
        <v>0</v>
      </c>
      <c r="AM50">
        <f t="shared" si="28"/>
        <v>0</v>
      </c>
      <c r="AN50">
        <f t="shared" si="29"/>
        <v>0</v>
      </c>
      <c r="AO50">
        <f t="shared" si="30"/>
        <v>0</v>
      </c>
      <c r="AP50">
        <f t="shared" si="31"/>
        <v>0</v>
      </c>
      <c r="AQ50">
        <f t="shared" si="32"/>
        <v>0</v>
      </c>
      <c r="AR50">
        <f t="shared" si="33"/>
        <v>0</v>
      </c>
      <c r="AS50">
        <f t="shared" si="34"/>
        <v>0</v>
      </c>
      <c r="AT50">
        <f t="shared" si="35"/>
        <v>0</v>
      </c>
      <c r="AU50">
        <f t="shared" si="36"/>
        <v>0</v>
      </c>
    </row>
    <row r="51" spans="1:51" ht="20.100000000000001" customHeight="1" x14ac:dyDescent="0.3">
      <c r="A51" s="13" t="s">
        <v>905</v>
      </c>
      <c r="B51" s="13" t="s">
        <v>909</v>
      </c>
      <c r="C51" s="15" t="s">
        <v>907</v>
      </c>
      <c r="D51" s="16">
        <v>1.8160000000000001</v>
      </c>
      <c r="E51" s="16"/>
      <c r="F51" s="16">
        <f t="shared" si="3"/>
        <v>0</v>
      </c>
      <c r="G51" s="16"/>
      <c r="H51" s="16">
        <f t="shared" si="4"/>
        <v>0</v>
      </c>
      <c r="I51" s="16"/>
      <c r="J51" s="16">
        <f t="shared" si="5"/>
        <v>0</v>
      </c>
      <c r="K51" s="16">
        <f t="shared" si="6"/>
        <v>0</v>
      </c>
      <c r="L51" s="16">
        <f t="shared" si="6"/>
        <v>0</v>
      </c>
      <c r="M51" s="23" t="s">
        <v>908</v>
      </c>
      <c r="O51" t="str">
        <f>""</f>
        <v/>
      </c>
      <c r="P51" s="1" t="s">
        <v>308</v>
      </c>
      <c r="Q51">
        <v>1</v>
      </c>
      <c r="R51">
        <f t="shared" si="7"/>
        <v>0</v>
      </c>
      <c r="S51">
        <f t="shared" si="8"/>
        <v>0</v>
      </c>
      <c r="T51">
        <f t="shared" si="9"/>
        <v>0</v>
      </c>
      <c r="U51">
        <f t="shared" si="10"/>
        <v>0</v>
      </c>
      <c r="V51">
        <f t="shared" si="11"/>
        <v>0</v>
      </c>
      <c r="W51">
        <f t="shared" si="12"/>
        <v>0</v>
      </c>
      <c r="X51">
        <f t="shared" si="13"/>
        <v>0</v>
      </c>
      <c r="Y51">
        <f t="shared" si="14"/>
        <v>0</v>
      </c>
      <c r="Z51">
        <f t="shared" si="15"/>
        <v>0</v>
      </c>
      <c r="AA51">
        <f t="shared" si="16"/>
        <v>0</v>
      </c>
      <c r="AB51">
        <f t="shared" si="17"/>
        <v>0</v>
      </c>
      <c r="AC51">
        <f t="shared" si="18"/>
        <v>0</v>
      </c>
      <c r="AD51">
        <f t="shared" si="19"/>
        <v>0</v>
      </c>
      <c r="AE51">
        <f t="shared" si="20"/>
        <v>0</v>
      </c>
      <c r="AF51">
        <f t="shared" si="21"/>
        <v>0</v>
      </c>
      <c r="AG51">
        <f t="shared" si="22"/>
        <v>0</v>
      </c>
      <c r="AH51">
        <f t="shared" si="23"/>
        <v>0</v>
      </c>
      <c r="AI51">
        <f t="shared" si="24"/>
        <v>0</v>
      </c>
      <c r="AJ51">
        <f t="shared" si="25"/>
        <v>0</v>
      </c>
      <c r="AK51">
        <f t="shared" si="26"/>
        <v>0</v>
      </c>
      <c r="AL51">
        <f t="shared" si="27"/>
        <v>0</v>
      </c>
      <c r="AM51">
        <f t="shared" si="28"/>
        <v>0</v>
      </c>
      <c r="AN51">
        <f t="shared" si="29"/>
        <v>0</v>
      </c>
      <c r="AO51">
        <f t="shared" si="30"/>
        <v>0</v>
      </c>
      <c r="AP51">
        <f t="shared" si="31"/>
        <v>0</v>
      </c>
      <c r="AQ51">
        <f t="shared" si="32"/>
        <v>0</v>
      </c>
      <c r="AR51">
        <f t="shared" si="33"/>
        <v>0</v>
      </c>
      <c r="AS51">
        <f t="shared" si="34"/>
        <v>0</v>
      </c>
      <c r="AT51">
        <f t="shared" si="35"/>
        <v>0</v>
      </c>
      <c r="AU51">
        <f t="shared" si="36"/>
        <v>0</v>
      </c>
    </row>
    <row r="52" spans="1:51" ht="20.100000000000001" customHeight="1" x14ac:dyDescent="0.3">
      <c r="A52" s="13" t="s">
        <v>903</v>
      </c>
      <c r="B52" s="13" t="s">
        <v>405</v>
      </c>
      <c r="C52" s="15" t="s">
        <v>36</v>
      </c>
      <c r="D52" s="16">
        <v>21.9</v>
      </c>
      <c r="E52" s="16"/>
      <c r="F52" s="16">
        <f t="shared" si="3"/>
        <v>0</v>
      </c>
      <c r="G52" s="16"/>
      <c r="H52" s="16">
        <f t="shared" si="4"/>
        <v>0</v>
      </c>
      <c r="I52" s="16"/>
      <c r="J52" s="16">
        <f t="shared" si="5"/>
        <v>0</v>
      </c>
      <c r="K52" s="16">
        <f t="shared" si="6"/>
        <v>0</v>
      </c>
      <c r="L52" s="16">
        <f t="shared" si="6"/>
        <v>0</v>
      </c>
      <c r="M52" s="23" t="s">
        <v>910</v>
      </c>
      <c r="O52" t="str">
        <f>""</f>
        <v/>
      </c>
      <c r="P52" s="1" t="s">
        <v>308</v>
      </c>
      <c r="Q52">
        <v>1</v>
      </c>
      <c r="R52">
        <f t="shared" si="7"/>
        <v>0</v>
      </c>
      <c r="S52">
        <f t="shared" si="8"/>
        <v>0</v>
      </c>
      <c r="T52">
        <f t="shared" si="9"/>
        <v>0</v>
      </c>
      <c r="U52">
        <f t="shared" si="10"/>
        <v>0</v>
      </c>
      <c r="V52">
        <f t="shared" si="11"/>
        <v>0</v>
      </c>
      <c r="W52">
        <f t="shared" si="12"/>
        <v>0</v>
      </c>
      <c r="X52">
        <f t="shared" si="13"/>
        <v>0</v>
      </c>
      <c r="Y52">
        <f t="shared" si="14"/>
        <v>0</v>
      </c>
      <c r="Z52">
        <f t="shared" si="15"/>
        <v>0</v>
      </c>
      <c r="AA52">
        <f t="shared" si="16"/>
        <v>0</v>
      </c>
      <c r="AB52">
        <f t="shared" si="17"/>
        <v>0</v>
      </c>
      <c r="AC52">
        <f t="shared" si="18"/>
        <v>0</v>
      </c>
      <c r="AD52">
        <f t="shared" si="19"/>
        <v>0</v>
      </c>
      <c r="AE52">
        <f t="shared" si="20"/>
        <v>0</v>
      </c>
      <c r="AF52">
        <f t="shared" si="21"/>
        <v>0</v>
      </c>
      <c r="AG52">
        <f t="shared" si="22"/>
        <v>0</v>
      </c>
      <c r="AH52">
        <f t="shared" si="23"/>
        <v>0</v>
      </c>
      <c r="AI52">
        <f t="shared" si="24"/>
        <v>0</v>
      </c>
      <c r="AJ52">
        <f t="shared" si="25"/>
        <v>0</v>
      </c>
      <c r="AK52">
        <f t="shared" si="26"/>
        <v>0</v>
      </c>
      <c r="AL52">
        <f t="shared" si="27"/>
        <v>0</v>
      </c>
      <c r="AM52">
        <f t="shared" si="28"/>
        <v>0</v>
      </c>
      <c r="AN52">
        <f t="shared" si="29"/>
        <v>0</v>
      </c>
      <c r="AO52">
        <f t="shared" si="30"/>
        <v>0</v>
      </c>
      <c r="AP52">
        <f t="shared" si="31"/>
        <v>0</v>
      </c>
      <c r="AQ52">
        <f t="shared" si="32"/>
        <v>0</v>
      </c>
      <c r="AR52">
        <f t="shared" si="33"/>
        <v>0</v>
      </c>
      <c r="AS52">
        <f t="shared" si="34"/>
        <v>0</v>
      </c>
      <c r="AT52">
        <f t="shared" si="35"/>
        <v>0</v>
      </c>
      <c r="AU52">
        <f t="shared" si="36"/>
        <v>0</v>
      </c>
      <c r="AY52" s="1" t="s">
        <v>40</v>
      </c>
    </row>
    <row r="53" spans="1:51" ht="20.100000000000001" customHeight="1" x14ac:dyDescent="0.3">
      <c r="A53" s="13" t="s">
        <v>912</v>
      </c>
      <c r="B53" s="13" t="s">
        <v>913</v>
      </c>
      <c r="C53" s="15" t="s">
        <v>39</v>
      </c>
      <c r="D53" s="16">
        <v>1.3</v>
      </c>
      <c r="E53" s="16"/>
      <c r="F53" s="16">
        <f t="shared" si="3"/>
        <v>0</v>
      </c>
      <c r="G53" s="16"/>
      <c r="H53" s="16">
        <f t="shared" si="4"/>
        <v>0</v>
      </c>
      <c r="I53" s="16"/>
      <c r="J53" s="16">
        <f t="shared" si="5"/>
        <v>0</v>
      </c>
      <c r="K53" s="16">
        <f t="shared" si="6"/>
        <v>0</v>
      </c>
      <c r="L53" s="16">
        <f t="shared" si="6"/>
        <v>0</v>
      </c>
      <c r="M53" s="23" t="s">
        <v>911</v>
      </c>
      <c r="O53" t="str">
        <f>""</f>
        <v/>
      </c>
      <c r="P53" s="1" t="s">
        <v>308</v>
      </c>
      <c r="Q53">
        <v>1</v>
      </c>
      <c r="R53">
        <f t="shared" si="7"/>
        <v>0</v>
      </c>
      <c r="S53">
        <f t="shared" si="8"/>
        <v>0</v>
      </c>
      <c r="T53">
        <f t="shared" si="9"/>
        <v>0</v>
      </c>
      <c r="U53">
        <f t="shared" si="10"/>
        <v>0</v>
      </c>
      <c r="V53">
        <f t="shared" si="11"/>
        <v>0</v>
      </c>
      <c r="W53">
        <f t="shared" si="12"/>
        <v>0</v>
      </c>
      <c r="X53">
        <f t="shared" si="13"/>
        <v>0</v>
      </c>
      <c r="Y53">
        <f t="shared" si="14"/>
        <v>0</v>
      </c>
      <c r="Z53">
        <f t="shared" si="15"/>
        <v>0</v>
      </c>
      <c r="AA53">
        <f t="shared" si="16"/>
        <v>0</v>
      </c>
      <c r="AB53">
        <f t="shared" si="17"/>
        <v>0</v>
      </c>
      <c r="AC53">
        <f t="shared" si="18"/>
        <v>0</v>
      </c>
      <c r="AD53">
        <f t="shared" si="19"/>
        <v>0</v>
      </c>
      <c r="AE53">
        <f t="shared" si="20"/>
        <v>0</v>
      </c>
      <c r="AF53">
        <f t="shared" si="21"/>
        <v>0</v>
      </c>
      <c r="AG53">
        <f t="shared" si="22"/>
        <v>0</v>
      </c>
      <c r="AH53">
        <f t="shared" si="23"/>
        <v>0</v>
      </c>
      <c r="AI53">
        <f t="shared" si="24"/>
        <v>0</v>
      </c>
      <c r="AJ53">
        <f t="shared" si="25"/>
        <v>0</v>
      </c>
      <c r="AK53">
        <f t="shared" si="26"/>
        <v>0</v>
      </c>
      <c r="AL53">
        <f t="shared" si="27"/>
        <v>0</v>
      </c>
      <c r="AM53">
        <f t="shared" si="28"/>
        <v>0</v>
      </c>
      <c r="AN53">
        <f t="shared" si="29"/>
        <v>0</v>
      </c>
      <c r="AO53">
        <f t="shared" si="30"/>
        <v>0</v>
      </c>
      <c r="AP53">
        <f t="shared" si="31"/>
        <v>0</v>
      </c>
      <c r="AQ53">
        <f t="shared" si="32"/>
        <v>0</v>
      </c>
      <c r="AR53">
        <f t="shared" si="33"/>
        <v>0</v>
      </c>
      <c r="AS53">
        <f t="shared" si="34"/>
        <v>0</v>
      </c>
      <c r="AT53">
        <f t="shared" si="35"/>
        <v>0</v>
      </c>
      <c r="AU53">
        <f t="shared" si="36"/>
        <v>0</v>
      </c>
      <c r="AY53" s="1" t="s">
        <v>40</v>
      </c>
    </row>
    <row r="54" spans="1:51" ht="20.100000000000001" customHeight="1" x14ac:dyDescent="0.3">
      <c r="A54" s="14"/>
      <c r="B54" s="14"/>
      <c r="C54" s="21"/>
      <c r="D54" s="16"/>
      <c r="E54" s="16"/>
      <c r="F54" s="16"/>
      <c r="G54" s="16"/>
      <c r="H54" s="16"/>
      <c r="I54" s="16"/>
      <c r="J54" s="16"/>
      <c r="K54" s="16"/>
      <c r="L54" s="16"/>
      <c r="M54" s="16"/>
    </row>
    <row r="55" spans="1:51" ht="20.100000000000001" customHeight="1" x14ac:dyDescent="0.3">
      <c r="A55" s="14"/>
      <c r="B55" s="14"/>
      <c r="C55" s="21"/>
      <c r="D55" s="16"/>
      <c r="E55" s="16"/>
      <c r="F55" s="16"/>
      <c r="G55" s="16"/>
      <c r="H55" s="16"/>
      <c r="I55" s="16"/>
      <c r="J55" s="16"/>
      <c r="K55" s="16"/>
      <c r="L55" s="16"/>
      <c r="M55" s="16"/>
    </row>
    <row r="56" spans="1:51" ht="20.100000000000001" customHeight="1" x14ac:dyDescent="0.3">
      <c r="A56" s="14"/>
      <c r="B56" s="14"/>
      <c r="C56" s="21"/>
      <c r="D56" s="16"/>
      <c r="E56" s="16"/>
      <c r="F56" s="16"/>
      <c r="G56" s="16"/>
      <c r="H56" s="16"/>
      <c r="I56" s="16"/>
      <c r="J56" s="16"/>
      <c r="K56" s="16"/>
      <c r="L56" s="16"/>
      <c r="M56" s="16"/>
    </row>
    <row r="57" spans="1:51" ht="20.100000000000001" customHeight="1" x14ac:dyDescent="0.3">
      <c r="A57" s="14"/>
      <c r="B57" s="14"/>
      <c r="C57" s="21"/>
      <c r="D57" s="16"/>
      <c r="E57" s="16"/>
      <c r="F57" s="16"/>
      <c r="G57" s="16"/>
      <c r="H57" s="16"/>
      <c r="I57" s="16"/>
      <c r="J57" s="16"/>
      <c r="K57" s="16"/>
      <c r="L57" s="16"/>
      <c r="M57" s="16"/>
    </row>
    <row r="58" spans="1:51" ht="20.100000000000001" customHeight="1" x14ac:dyDescent="0.3">
      <c r="A58" s="14"/>
      <c r="B58" s="14"/>
      <c r="C58" s="21"/>
      <c r="D58" s="16"/>
      <c r="E58" s="16"/>
      <c r="F58" s="16"/>
      <c r="G58" s="16"/>
      <c r="H58" s="16"/>
      <c r="I58" s="16"/>
      <c r="J58" s="16"/>
      <c r="K58" s="16"/>
      <c r="L58" s="16"/>
      <c r="M58" s="16"/>
    </row>
    <row r="59" spans="1:51" ht="20.100000000000001" customHeight="1" x14ac:dyDescent="0.3">
      <c r="A59" s="14"/>
      <c r="B59" s="14"/>
      <c r="C59" s="21"/>
      <c r="D59" s="16"/>
      <c r="E59" s="16"/>
      <c r="F59" s="16"/>
      <c r="G59" s="16"/>
      <c r="H59" s="16"/>
      <c r="I59" s="16"/>
      <c r="J59" s="16"/>
      <c r="K59" s="16"/>
      <c r="L59" s="16"/>
      <c r="M59" s="16"/>
    </row>
    <row r="60" spans="1:51" ht="20.100000000000001" customHeight="1" x14ac:dyDescent="0.3">
      <c r="A60" s="14"/>
      <c r="B60" s="14"/>
      <c r="C60" s="21"/>
      <c r="D60" s="16"/>
      <c r="E60" s="16"/>
      <c r="F60" s="16"/>
      <c r="G60" s="16"/>
      <c r="H60" s="16"/>
      <c r="I60" s="16"/>
      <c r="J60" s="16"/>
      <c r="K60" s="16"/>
      <c r="L60" s="16"/>
      <c r="M60" s="16"/>
    </row>
    <row r="61" spans="1:51" ht="20.100000000000001" customHeight="1" x14ac:dyDescent="0.3">
      <c r="A61" s="14"/>
      <c r="B61" s="14"/>
      <c r="C61" s="21"/>
      <c r="D61" s="16"/>
      <c r="E61" s="16"/>
      <c r="F61" s="16"/>
      <c r="G61" s="16"/>
      <c r="H61" s="16"/>
      <c r="I61" s="16"/>
      <c r="J61" s="16"/>
      <c r="K61" s="16"/>
      <c r="L61" s="16"/>
      <c r="M61" s="16"/>
    </row>
    <row r="62" spans="1:51" ht="20.100000000000001" customHeight="1" x14ac:dyDescent="0.3">
      <c r="A62" s="14"/>
      <c r="B62" s="14"/>
      <c r="C62" s="21"/>
      <c r="D62" s="16"/>
      <c r="E62" s="16"/>
      <c r="F62" s="16"/>
      <c r="G62" s="16"/>
      <c r="H62" s="16"/>
      <c r="I62" s="16"/>
      <c r="J62" s="16"/>
      <c r="K62" s="16"/>
      <c r="L62" s="16"/>
      <c r="M62" s="16"/>
    </row>
    <row r="63" spans="1:51" ht="20.100000000000001" customHeight="1" x14ac:dyDescent="0.3">
      <c r="A63" s="14"/>
      <c r="B63" s="14"/>
      <c r="C63" s="21"/>
      <c r="D63" s="16"/>
      <c r="E63" s="16"/>
      <c r="F63" s="16"/>
      <c r="G63" s="16"/>
      <c r="H63" s="16"/>
      <c r="I63" s="16"/>
      <c r="J63" s="16"/>
      <c r="K63" s="16"/>
      <c r="L63" s="16"/>
      <c r="M63" s="16"/>
    </row>
    <row r="64" spans="1:51" ht="20.100000000000001" customHeight="1" x14ac:dyDescent="0.3">
      <c r="A64" s="14"/>
      <c r="B64" s="14"/>
      <c r="C64" s="21"/>
      <c r="D64" s="16"/>
      <c r="E64" s="16"/>
      <c r="F64" s="16"/>
      <c r="G64" s="16"/>
      <c r="H64" s="16"/>
      <c r="I64" s="16"/>
      <c r="J64" s="16"/>
      <c r="K64" s="16"/>
      <c r="L64" s="16"/>
      <c r="M64" s="16"/>
    </row>
    <row r="65" spans="1:51" ht="20.100000000000001" customHeight="1" x14ac:dyDescent="0.3">
      <c r="A65" s="14"/>
      <c r="B65" s="14"/>
      <c r="C65" s="21"/>
      <c r="D65" s="16"/>
      <c r="E65" s="16"/>
      <c r="F65" s="16"/>
      <c r="G65" s="16"/>
      <c r="H65" s="16"/>
      <c r="I65" s="16"/>
      <c r="J65" s="16"/>
      <c r="K65" s="16"/>
      <c r="L65" s="16"/>
      <c r="M65" s="16"/>
    </row>
    <row r="66" spans="1:51" ht="20.100000000000001" customHeight="1" x14ac:dyDescent="0.3">
      <c r="A66" s="14"/>
      <c r="B66" s="14"/>
      <c r="C66" s="21"/>
      <c r="D66" s="16"/>
      <c r="E66" s="16"/>
      <c r="F66" s="16"/>
      <c r="G66" s="16"/>
      <c r="H66" s="16"/>
      <c r="I66" s="16"/>
      <c r="J66" s="16"/>
      <c r="K66" s="16"/>
      <c r="L66" s="16"/>
      <c r="M66" s="16"/>
    </row>
    <row r="67" spans="1:51" ht="20.100000000000001" customHeight="1" x14ac:dyDescent="0.3">
      <c r="A67" s="17" t="s">
        <v>320</v>
      </c>
      <c r="B67" s="18"/>
      <c r="C67" s="19"/>
      <c r="D67" s="20"/>
      <c r="E67" s="20"/>
      <c r="F67" s="20">
        <f>ROUNDDOWN(SUMIF(Q48:Q66, "1", F48:F66), 0)</f>
        <v>0</v>
      </c>
      <c r="G67" s="20"/>
      <c r="H67" s="20">
        <f>ROUNDDOWN(SUMIF(Q48:Q66, "1", H48:H66), 0)</f>
        <v>0</v>
      </c>
      <c r="I67" s="20"/>
      <c r="J67" s="20">
        <f>ROUNDDOWN(SUMIF(Q48:Q66, "1", J48:J66), 0)</f>
        <v>0</v>
      </c>
      <c r="K67" s="20"/>
      <c r="L67" s="20">
        <f>F67+H67+J67</f>
        <v>0</v>
      </c>
      <c r="M67" s="20"/>
      <c r="R67">
        <f t="shared" ref="R67:AY67" si="37">ROUNDDOWN(SUM(R48:R53), 0)</f>
        <v>0</v>
      </c>
      <c r="S67">
        <f t="shared" si="37"/>
        <v>0</v>
      </c>
      <c r="T67">
        <f t="shared" si="37"/>
        <v>0</v>
      </c>
      <c r="U67">
        <f t="shared" si="37"/>
        <v>0</v>
      </c>
      <c r="V67">
        <f t="shared" si="37"/>
        <v>0</v>
      </c>
      <c r="W67">
        <f t="shared" si="37"/>
        <v>0</v>
      </c>
      <c r="X67">
        <f t="shared" si="37"/>
        <v>0</v>
      </c>
      <c r="Y67">
        <f t="shared" si="37"/>
        <v>0</v>
      </c>
      <c r="Z67">
        <f t="shared" si="37"/>
        <v>0</v>
      </c>
      <c r="AA67">
        <f t="shared" si="37"/>
        <v>0</v>
      </c>
      <c r="AB67">
        <f t="shared" si="37"/>
        <v>0</v>
      </c>
      <c r="AC67">
        <f t="shared" si="37"/>
        <v>0</v>
      </c>
      <c r="AD67">
        <f t="shared" si="37"/>
        <v>0</v>
      </c>
      <c r="AE67">
        <f t="shared" si="37"/>
        <v>0</v>
      </c>
      <c r="AF67">
        <f t="shared" si="37"/>
        <v>0</v>
      </c>
      <c r="AG67">
        <f t="shared" si="37"/>
        <v>0</v>
      </c>
      <c r="AH67">
        <f t="shared" si="37"/>
        <v>0</v>
      </c>
      <c r="AI67">
        <f t="shared" si="37"/>
        <v>0</v>
      </c>
      <c r="AJ67">
        <f t="shared" si="37"/>
        <v>0</v>
      </c>
      <c r="AK67">
        <f t="shared" si="37"/>
        <v>0</v>
      </c>
      <c r="AL67">
        <f t="shared" si="37"/>
        <v>0</v>
      </c>
      <c r="AM67">
        <f t="shared" si="37"/>
        <v>0</v>
      </c>
      <c r="AN67">
        <f t="shared" si="37"/>
        <v>0</v>
      </c>
      <c r="AO67">
        <f t="shared" si="37"/>
        <v>0</v>
      </c>
      <c r="AP67">
        <f t="shared" si="37"/>
        <v>0</v>
      </c>
      <c r="AQ67">
        <f t="shared" si="37"/>
        <v>0</v>
      </c>
      <c r="AR67">
        <f t="shared" si="37"/>
        <v>0</v>
      </c>
      <c r="AS67">
        <f t="shared" si="37"/>
        <v>0</v>
      </c>
      <c r="AT67">
        <f t="shared" si="37"/>
        <v>0</v>
      </c>
      <c r="AU67">
        <f t="shared" si="37"/>
        <v>0</v>
      </c>
      <c r="AV67">
        <f t="shared" si="37"/>
        <v>0</v>
      </c>
      <c r="AW67">
        <f t="shared" si="37"/>
        <v>0</v>
      </c>
      <c r="AX67">
        <f t="shared" si="37"/>
        <v>0</v>
      </c>
      <c r="AY67">
        <f t="shared" si="37"/>
        <v>0</v>
      </c>
    </row>
    <row r="68" spans="1:51" ht="20.100000000000001" customHeight="1" x14ac:dyDescent="0.3">
      <c r="A68" s="57" t="s">
        <v>1093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</row>
    <row r="69" spans="1:51" ht="20.100000000000001" customHeight="1" x14ac:dyDescent="0.3">
      <c r="A69" s="13" t="s">
        <v>915</v>
      </c>
      <c r="B69" s="13" t="s">
        <v>916</v>
      </c>
      <c r="C69" s="15" t="s">
        <v>39</v>
      </c>
      <c r="D69" s="16">
        <v>2</v>
      </c>
      <c r="E69" s="16"/>
      <c r="F69" s="16">
        <f>ROUNDDOWN(D69*E69, 0)</f>
        <v>0</v>
      </c>
      <c r="G69" s="16"/>
      <c r="H69" s="16">
        <f>ROUNDDOWN(D69*G69, 0)</f>
        <v>0</v>
      </c>
      <c r="I69" s="16"/>
      <c r="J69" s="16">
        <f>ROUNDDOWN(D69*I69, 0)</f>
        <v>0</v>
      </c>
      <c r="K69" s="16">
        <f>E69+G69+I69</f>
        <v>0</v>
      </c>
      <c r="L69" s="16">
        <f>F69+H69+J69</f>
        <v>0</v>
      </c>
      <c r="M69" s="23" t="s">
        <v>914</v>
      </c>
      <c r="O69" t="str">
        <f>""</f>
        <v/>
      </c>
      <c r="P69" s="1" t="s">
        <v>308</v>
      </c>
      <c r="Q69">
        <v>1</v>
      </c>
      <c r="R69">
        <f>IF(P69="기계경비", J69, 0)</f>
        <v>0</v>
      </c>
      <c r="S69">
        <f>IF(P69="운반비", L69, 0)</f>
        <v>0</v>
      </c>
      <c r="T69">
        <f>IF(P69="작업부산물", F69, 0)</f>
        <v>0</v>
      </c>
      <c r="U69">
        <f>IF(P69="관급", F69, 0)</f>
        <v>0</v>
      </c>
      <c r="V69">
        <f>IF(P69="외주비", J69, 0)</f>
        <v>0</v>
      </c>
      <c r="W69">
        <f>IF(P69="장비비", J69, 0)</f>
        <v>0</v>
      </c>
      <c r="X69">
        <f>IF(P69="폐기물처리비", L69, 0)</f>
        <v>0</v>
      </c>
      <c r="Y69">
        <f>IF(P69="가설비", J69, 0)</f>
        <v>0</v>
      </c>
      <c r="Z69">
        <f>IF(P69="잡비제외분", F69, 0)</f>
        <v>0</v>
      </c>
      <c r="AA69">
        <f>IF(P69="사급자재대", L69, 0)</f>
        <v>0</v>
      </c>
      <c r="AB69">
        <f>IF(P69="관급자재대", L69, 0)</f>
        <v>0</v>
      </c>
      <c r="AC69">
        <f>IF(P69="사용자항목1", L69, 0)</f>
        <v>0</v>
      </c>
      <c r="AD69">
        <f>IF(P69="사용자항목2", L69, 0)</f>
        <v>0</v>
      </c>
      <c r="AE69">
        <f>IF(P69="안전관리비", L69, 0)</f>
        <v>0</v>
      </c>
      <c r="AF69">
        <f>IF(P69="품질관리비", L69, 0)</f>
        <v>0</v>
      </c>
      <c r="AG69">
        <f>IF(P69="작업부산물(철거해체)", L69, 0)</f>
        <v>0</v>
      </c>
      <c r="AH69">
        <f>IF(P69="사용자항목6", L69, 0)</f>
        <v>0</v>
      </c>
      <c r="AI69">
        <f>IF(P69="사용자항목7", L69, 0)</f>
        <v>0</v>
      </c>
      <c r="AJ69">
        <f>IF(P69="관급자재대(관급자)", L69, 0)</f>
        <v>0</v>
      </c>
      <c r="AK69">
        <f>IF(P69="관급자재대(관급자)", L69, 0)</f>
        <v>0</v>
      </c>
      <c r="AL69">
        <f>IF(P69="사용자항목10", L69, 0)</f>
        <v>0</v>
      </c>
      <c r="AM69">
        <f>IF(P69="폐기물처리비(일반)", L69, 0)</f>
        <v>0</v>
      </c>
      <c r="AN69">
        <f>IF(P69="폐기물처리비(지정)", L69, 0)</f>
        <v>0</v>
      </c>
      <c r="AO69">
        <f>IF(P69="사용자항목13", L69, 0)</f>
        <v>0</v>
      </c>
      <c r="AP69">
        <f>IF(P69="사용자항목14", L69, 0)</f>
        <v>0</v>
      </c>
      <c r="AQ69">
        <f>IF(P69="사용자항목15", L69, 0)</f>
        <v>0</v>
      </c>
      <c r="AR69">
        <f>IF(P69="사용자항목16", L69, 0)</f>
        <v>0</v>
      </c>
      <c r="AS69">
        <f>IF(P69="사용자항목17", L69, 0)</f>
        <v>0</v>
      </c>
      <c r="AT69">
        <f>IF(P69="사용자항목18", L69, 0)</f>
        <v>0</v>
      </c>
      <c r="AU69">
        <f>IF(P69="사용자항목19", L69, 0)</f>
        <v>0</v>
      </c>
      <c r="AY69" s="1" t="s">
        <v>40</v>
      </c>
    </row>
    <row r="70" spans="1:51" ht="20.100000000000001" customHeight="1" x14ac:dyDescent="0.3">
      <c r="A70" s="14"/>
      <c r="B70" s="14"/>
      <c r="C70" s="21"/>
      <c r="D70" s="16"/>
      <c r="E70" s="16"/>
      <c r="F70" s="16"/>
      <c r="G70" s="16"/>
      <c r="H70" s="16"/>
      <c r="I70" s="16"/>
      <c r="J70" s="16"/>
      <c r="K70" s="16"/>
      <c r="L70" s="16"/>
      <c r="M70" s="16"/>
    </row>
    <row r="71" spans="1:51" ht="20.100000000000001" customHeight="1" x14ac:dyDescent="0.3">
      <c r="A71" s="14"/>
      <c r="B71" s="14"/>
      <c r="C71" s="21"/>
      <c r="D71" s="16"/>
      <c r="E71" s="16"/>
      <c r="F71" s="16"/>
      <c r="G71" s="16"/>
      <c r="H71" s="16"/>
      <c r="I71" s="16"/>
      <c r="J71" s="16"/>
      <c r="K71" s="16"/>
      <c r="L71" s="16"/>
      <c r="M71" s="16"/>
    </row>
    <row r="72" spans="1:51" ht="20.100000000000001" customHeight="1" x14ac:dyDescent="0.3">
      <c r="A72" s="14"/>
      <c r="B72" s="14"/>
      <c r="C72" s="21"/>
      <c r="D72" s="16"/>
      <c r="E72" s="16"/>
      <c r="F72" s="16"/>
      <c r="G72" s="16"/>
      <c r="H72" s="16"/>
      <c r="I72" s="16"/>
      <c r="J72" s="16"/>
      <c r="K72" s="16"/>
      <c r="L72" s="16"/>
      <c r="M72" s="16"/>
    </row>
    <row r="73" spans="1:51" ht="20.100000000000001" customHeight="1" x14ac:dyDescent="0.3">
      <c r="A73" s="14"/>
      <c r="B73" s="14"/>
      <c r="C73" s="21"/>
      <c r="D73" s="16"/>
      <c r="E73" s="16"/>
      <c r="F73" s="16"/>
      <c r="G73" s="16"/>
      <c r="H73" s="16"/>
      <c r="I73" s="16"/>
      <c r="J73" s="16"/>
      <c r="K73" s="16"/>
      <c r="L73" s="16"/>
      <c r="M73" s="16"/>
    </row>
    <row r="74" spans="1:51" ht="20.100000000000001" customHeight="1" x14ac:dyDescent="0.3">
      <c r="A74" s="14"/>
      <c r="B74" s="14"/>
      <c r="C74" s="21"/>
      <c r="D74" s="16"/>
      <c r="E74" s="16"/>
      <c r="F74" s="16"/>
      <c r="G74" s="16"/>
      <c r="H74" s="16"/>
      <c r="I74" s="16"/>
      <c r="J74" s="16"/>
      <c r="K74" s="16"/>
      <c r="L74" s="16"/>
      <c r="M74" s="16"/>
    </row>
    <row r="75" spans="1:51" ht="20.100000000000001" customHeight="1" x14ac:dyDescent="0.3">
      <c r="A75" s="14"/>
      <c r="B75" s="14"/>
      <c r="C75" s="21"/>
      <c r="D75" s="16"/>
      <c r="E75" s="16"/>
      <c r="F75" s="16"/>
      <c r="G75" s="16"/>
      <c r="H75" s="16"/>
      <c r="I75" s="16"/>
      <c r="J75" s="16"/>
      <c r="K75" s="16"/>
      <c r="L75" s="16"/>
      <c r="M75" s="16"/>
    </row>
    <row r="76" spans="1:51" ht="20.100000000000001" customHeight="1" x14ac:dyDescent="0.3">
      <c r="A76" s="14"/>
      <c r="B76" s="14"/>
      <c r="C76" s="21"/>
      <c r="D76" s="16"/>
      <c r="E76" s="16"/>
      <c r="F76" s="16"/>
      <c r="G76" s="16"/>
      <c r="H76" s="16"/>
      <c r="I76" s="16"/>
      <c r="J76" s="16"/>
      <c r="K76" s="16"/>
      <c r="L76" s="16"/>
      <c r="M76" s="16"/>
    </row>
    <row r="77" spans="1:51" ht="20.100000000000001" customHeight="1" x14ac:dyDescent="0.3">
      <c r="A77" s="14"/>
      <c r="B77" s="14"/>
      <c r="C77" s="21"/>
      <c r="D77" s="16"/>
      <c r="E77" s="16"/>
      <c r="F77" s="16"/>
      <c r="G77" s="16"/>
      <c r="H77" s="16"/>
      <c r="I77" s="16"/>
      <c r="J77" s="16"/>
      <c r="K77" s="16"/>
      <c r="L77" s="16"/>
      <c r="M77" s="16"/>
    </row>
    <row r="78" spans="1:51" ht="20.100000000000001" customHeight="1" x14ac:dyDescent="0.3">
      <c r="A78" s="14"/>
      <c r="B78" s="14"/>
      <c r="C78" s="21"/>
      <c r="D78" s="16"/>
      <c r="E78" s="16"/>
      <c r="F78" s="16"/>
      <c r="G78" s="16"/>
      <c r="H78" s="16"/>
      <c r="I78" s="16"/>
      <c r="J78" s="16"/>
      <c r="K78" s="16"/>
      <c r="L78" s="16"/>
      <c r="M78" s="16"/>
    </row>
    <row r="79" spans="1:51" ht="20.100000000000001" customHeight="1" x14ac:dyDescent="0.3">
      <c r="A79" s="14"/>
      <c r="B79" s="14"/>
      <c r="C79" s="21"/>
      <c r="D79" s="16"/>
      <c r="E79" s="16"/>
      <c r="F79" s="16"/>
      <c r="G79" s="16"/>
      <c r="H79" s="16"/>
      <c r="I79" s="16"/>
      <c r="J79" s="16"/>
      <c r="K79" s="16"/>
      <c r="L79" s="16"/>
      <c r="M79" s="16"/>
    </row>
    <row r="80" spans="1:51" ht="20.100000000000001" customHeight="1" x14ac:dyDescent="0.3">
      <c r="A80" s="14"/>
      <c r="B80" s="14"/>
      <c r="C80" s="21"/>
      <c r="D80" s="16"/>
      <c r="E80" s="16"/>
      <c r="F80" s="16"/>
      <c r="G80" s="16"/>
      <c r="H80" s="16"/>
      <c r="I80" s="16"/>
      <c r="J80" s="16"/>
      <c r="K80" s="16"/>
      <c r="L80" s="16"/>
      <c r="M80" s="16"/>
    </row>
    <row r="81" spans="1:51" ht="20.100000000000001" customHeight="1" x14ac:dyDescent="0.3">
      <c r="A81" s="14"/>
      <c r="B81" s="14"/>
      <c r="C81" s="21"/>
      <c r="D81" s="16"/>
      <c r="E81" s="16"/>
      <c r="F81" s="16"/>
      <c r="G81" s="16"/>
      <c r="H81" s="16"/>
      <c r="I81" s="16"/>
      <c r="J81" s="16"/>
      <c r="K81" s="16"/>
      <c r="L81" s="16"/>
      <c r="M81" s="16"/>
    </row>
    <row r="82" spans="1:51" ht="20.100000000000001" customHeight="1" x14ac:dyDescent="0.3">
      <c r="A82" s="14"/>
      <c r="B82" s="14"/>
      <c r="C82" s="21"/>
      <c r="D82" s="16"/>
      <c r="E82" s="16"/>
      <c r="F82" s="16"/>
      <c r="G82" s="16"/>
      <c r="H82" s="16"/>
      <c r="I82" s="16"/>
      <c r="J82" s="16"/>
      <c r="K82" s="16"/>
      <c r="L82" s="16"/>
      <c r="M82" s="16"/>
    </row>
    <row r="83" spans="1:51" ht="20.100000000000001" customHeight="1" x14ac:dyDescent="0.3">
      <c r="A83" s="14"/>
      <c r="B83" s="14"/>
      <c r="C83" s="21"/>
      <c r="D83" s="16"/>
      <c r="E83" s="16"/>
      <c r="F83" s="16"/>
      <c r="G83" s="16"/>
      <c r="H83" s="16"/>
      <c r="I83" s="16"/>
      <c r="J83" s="16"/>
      <c r="K83" s="16"/>
      <c r="L83" s="16"/>
      <c r="M83" s="16"/>
    </row>
    <row r="84" spans="1:51" ht="20.100000000000001" customHeight="1" x14ac:dyDescent="0.3">
      <c r="A84" s="14"/>
      <c r="B84" s="14"/>
      <c r="C84" s="21"/>
      <c r="D84" s="16"/>
      <c r="E84" s="16"/>
      <c r="F84" s="16"/>
      <c r="G84" s="16"/>
      <c r="H84" s="16"/>
      <c r="I84" s="16"/>
      <c r="J84" s="16"/>
      <c r="K84" s="16"/>
      <c r="L84" s="16"/>
      <c r="M84" s="16"/>
    </row>
    <row r="85" spans="1:51" ht="20.100000000000001" customHeight="1" x14ac:dyDescent="0.3">
      <c r="A85" s="14"/>
      <c r="B85" s="14"/>
      <c r="C85" s="21"/>
      <c r="D85" s="16"/>
      <c r="E85" s="16"/>
      <c r="F85" s="16"/>
      <c r="G85" s="16"/>
      <c r="H85" s="16"/>
      <c r="I85" s="16"/>
      <c r="J85" s="16"/>
      <c r="K85" s="16"/>
      <c r="L85" s="16"/>
      <c r="M85" s="16"/>
    </row>
    <row r="86" spans="1:51" ht="20.100000000000001" customHeight="1" x14ac:dyDescent="0.3">
      <c r="A86" s="14"/>
      <c r="B86" s="14"/>
      <c r="C86" s="21"/>
      <c r="D86" s="16"/>
      <c r="E86" s="16"/>
      <c r="F86" s="16"/>
      <c r="G86" s="16"/>
      <c r="H86" s="16"/>
      <c r="I86" s="16"/>
      <c r="J86" s="16"/>
      <c r="K86" s="16"/>
      <c r="L86" s="16"/>
      <c r="M86" s="16"/>
    </row>
    <row r="87" spans="1:51" ht="20.100000000000001" customHeight="1" x14ac:dyDescent="0.3">
      <c r="A87" s="14"/>
      <c r="B87" s="14"/>
      <c r="C87" s="21"/>
      <c r="D87" s="16"/>
      <c r="E87" s="16"/>
      <c r="F87" s="16"/>
      <c r="G87" s="16"/>
      <c r="H87" s="16"/>
      <c r="I87" s="16"/>
      <c r="J87" s="16"/>
      <c r="K87" s="16"/>
      <c r="L87" s="16"/>
      <c r="M87" s="16"/>
    </row>
    <row r="88" spans="1:51" ht="20.100000000000001" customHeight="1" x14ac:dyDescent="0.3">
      <c r="A88" s="17" t="s">
        <v>320</v>
      </c>
      <c r="B88" s="18"/>
      <c r="C88" s="19"/>
      <c r="D88" s="20"/>
      <c r="E88" s="20"/>
      <c r="F88" s="20">
        <f>ROUNDDOWN(SUMIF(Q69:Q87, "1", F69:F87), 0)</f>
        <v>0</v>
      </c>
      <c r="G88" s="20"/>
      <c r="H88" s="20">
        <f>ROUNDDOWN(SUMIF(Q69:Q87, "1", H69:H87), 0)</f>
        <v>0</v>
      </c>
      <c r="I88" s="20"/>
      <c r="J88" s="20">
        <f>ROUNDDOWN(SUMIF(Q69:Q87, "1", J69:J87), 0)</f>
        <v>0</v>
      </c>
      <c r="K88" s="20"/>
      <c r="L88" s="20">
        <f>F88+H88+J88</f>
        <v>0</v>
      </c>
      <c r="M88" s="20"/>
      <c r="R88">
        <f t="shared" ref="R88:AY88" si="38">ROUNDDOWN(SUM(R69:R69), 0)</f>
        <v>0</v>
      </c>
      <c r="S88">
        <f t="shared" si="38"/>
        <v>0</v>
      </c>
      <c r="T88">
        <f t="shared" si="38"/>
        <v>0</v>
      </c>
      <c r="U88">
        <f t="shared" si="38"/>
        <v>0</v>
      </c>
      <c r="V88">
        <f t="shared" si="38"/>
        <v>0</v>
      </c>
      <c r="W88">
        <f t="shared" si="38"/>
        <v>0</v>
      </c>
      <c r="X88">
        <f t="shared" si="38"/>
        <v>0</v>
      </c>
      <c r="Y88">
        <f t="shared" si="38"/>
        <v>0</v>
      </c>
      <c r="Z88">
        <f t="shared" si="38"/>
        <v>0</v>
      </c>
      <c r="AA88">
        <f t="shared" si="38"/>
        <v>0</v>
      </c>
      <c r="AB88">
        <f t="shared" si="38"/>
        <v>0</v>
      </c>
      <c r="AC88">
        <f t="shared" si="38"/>
        <v>0</v>
      </c>
      <c r="AD88">
        <f t="shared" si="38"/>
        <v>0</v>
      </c>
      <c r="AE88">
        <f t="shared" si="38"/>
        <v>0</v>
      </c>
      <c r="AF88">
        <f t="shared" si="38"/>
        <v>0</v>
      </c>
      <c r="AG88">
        <f t="shared" si="38"/>
        <v>0</v>
      </c>
      <c r="AH88">
        <f t="shared" si="38"/>
        <v>0</v>
      </c>
      <c r="AI88">
        <f t="shared" si="38"/>
        <v>0</v>
      </c>
      <c r="AJ88">
        <f t="shared" si="38"/>
        <v>0</v>
      </c>
      <c r="AK88">
        <f t="shared" si="38"/>
        <v>0</v>
      </c>
      <c r="AL88">
        <f t="shared" si="38"/>
        <v>0</v>
      </c>
      <c r="AM88">
        <f t="shared" si="38"/>
        <v>0</v>
      </c>
      <c r="AN88">
        <f t="shared" si="38"/>
        <v>0</v>
      </c>
      <c r="AO88">
        <f t="shared" si="38"/>
        <v>0</v>
      </c>
      <c r="AP88">
        <f t="shared" si="38"/>
        <v>0</v>
      </c>
      <c r="AQ88">
        <f t="shared" si="38"/>
        <v>0</v>
      </c>
      <c r="AR88">
        <f t="shared" si="38"/>
        <v>0</v>
      </c>
      <c r="AS88">
        <f t="shared" si="38"/>
        <v>0</v>
      </c>
      <c r="AT88">
        <f t="shared" si="38"/>
        <v>0</v>
      </c>
      <c r="AU88">
        <f t="shared" si="38"/>
        <v>0</v>
      </c>
      <c r="AV88">
        <f t="shared" si="38"/>
        <v>0</v>
      </c>
      <c r="AW88">
        <f t="shared" si="38"/>
        <v>0</v>
      </c>
      <c r="AX88">
        <f t="shared" si="38"/>
        <v>0</v>
      </c>
      <c r="AY88">
        <f t="shared" si="38"/>
        <v>0</v>
      </c>
    </row>
    <row r="89" spans="1:51" ht="20.100000000000001" customHeight="1" x14ac:dyDescent="0.3">
      <c r="A89" s="57" t="s">
        <v>1094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</row>
    <row r="90" spans="1:51" ht="20.100000000000001" customHeight="1" x14ac:dyDescent="0.3">
      <c r="A90" s="13" t="s">
        <v>918</v>
      </c>
      <c r="B90" s="13" t="s">
        <v>919</v>
      </c>
      <c r="C90" s="15" t="s">
        <v>36</v>
      </c>
      <c r="D90" s="16">
        <v>1.1000000000000001</v>
      </c>
      <c r="E90" s="16"/>
      <c r="F90" s="16">
        <f>ROUNDDOWN(D90*E90, 0)</f>
        <v>0</v>
      </c>
      <c r="G90" s="16"/>
      <c r="H90" s="16">
        <f>ROUNDDOWN(D90*G90, 0)</f>
        <v>0</v>
      </c>
      <c r="I90" s="16"/>
      <c r="J90" s="16">
        <f>ROUNDDOWN(D90*I90, 0)</f>
        <v>0</v>
      </c>
      <c r="K90" s="16">
        <f>E90+G90+I90</f>
        <v>0</v>
      </c>
      <c r="L90" s="16">
        <f>F90+H90+J90</f>
        <v>0</v>
      </c>
      <c r="M90" s="23" t="s">
        <v>917</v>
      </c>
      <c r="O90" t="str">
        <f>""</f>
        <v/>
      </c>
      <c r="P90" s="1" t="s">
        <v>308</v>
      </c>
      <c r="Q90">
        <v>1</v>
      </c>
      <c r="R90">
        <f>IF(P90="기계경비", J90, 0)</f>
        <v>0</v>
      </c>
      <c r="S90">
        <f>IF(P90="운반비", L90, 0)</f>
        <v>0</v>
      </c>
      <c r="T90">
        <f>IF(P90="작업부산물", F90, 0)</f>
        <v>0</v>
      </c>
      <c r="U90">
        <f>IF(P90="관급", F90, 0)</f>
        <v>0</v>
      </c>
      <c r="V90">
        <f>IF(P90="외주비", J90, 0)</f>
        <v>0</v>
      </c>
      <c r="W90">
        <f>IF(P90="장비비", J90, 0)</f>
        <v>0</v>
      </c>
      <c r="X90">
        <f>IF(P90="폐기물처리비", L90, 0)</f>
        <v>0</v>
      </c>
      <c r="Y90">
        <f>IF(P90="가설비", J90, 0)</f>
        <v>0</v>
      </c>
      <c r="Z90">
        <f>IF(P90="잡비제외분", F90, 0)</f>
        <v>0</v>
      </c>
      <c r="AA90">
        <f>IF(P90="사급자재대", L90, 0)</f>
        <v>0</v>
      </c>
      <c r="AB90">
        <f>IF(P90="관급자재대", L90, 0)</f>
        <v>0</v>
      </c>
      <c r="AC90">
        <f>IF(P90="사용자항목1", L90, 0)</f>
        <v>0</v>
      </c>
      <c r="AD90">
        <f>IF(P90="사용자항목2", L90, 0)</f>
        <v>0</v>
      </c>
      <c r="AE90">
        <f>IF(P90="안전관리비", L90, 0)</f>
        <v>0</v>
      </c>
      <c r="AF90">
        <f>IF(P90="품질관리비", L90, 0)</f>
        <v>0</v>
      </c>
      <c r="AG90">
        <f>IF(P90="작업부산물(철거해체)", L90, 0)</f>
        <v>0</v>
      </c>
      <c r="AH90">
        <f>IF(P90="사용자항목6", L90, 0)</f>
        <v>0</v>
      </c>
      <c r="AI90">
        <f>IF(P90="사용자항목7", L90, 0)</f>
        <v>0</v>
      </c>
      <c r="AJ90">
        <f>IF(P90="관급자재대(관급자)", L90, 0)</f>
        <v>0</v>
      </c>
      <c r="AK90">
        <f>IF(P90="관급자재대(관급자)", L90, 0)</f>
        <v>0</v>
      </c>
      <c r="AL90">
        <f>IF(P90="사용자항목10", L90, 0)</f>
        <v>0</v>
      </c>
      <c r="AM90">
        <f>IF(P90="폐기물처리비(일반)", L90, 0)</f>
        <v>0</v>
      </c>
      <c r="AN90">
        <f>IF(P90="폐기물처리비(지정)", L90, 0)</f>
        <v>0</v>
      </c>
      <c r="AO90">
        <f>IF(P90="사용자항목13", L90, 0)</f>
        <v>0</v>
      </c>
      <c r="AP90">
        <f>IF(P90="사용자항목14", L90, 0)</f>
        <v>0</v>
      </c>
      <c r="AQ90">
        <f>IF(P90="사용자항목15", L90, 0)</f>
        <v>0</v>
      </c>
      <c r="AR90">
        <f>IF(P90="사용자항목16", L90, 0)</f>
        <v>0</v>
      </c>
      <c r="AS90">
        <f>IF(P90="사용자항목17", L90, 0)</f>
        <v>0</v>
      </c>
      <c r="AT90">
        <f>IF(P90="사용자항목18", L90, 0)</f>
        <v>0</v>
      </c>
      <c r="AU90">
        <f>IF(P90="사용자항목19", L90, 0)</f>
        <v>0</v>
      </c>
      <c r="AY90" s="1" t="s">
        <v>40</v>
      </c>
    </row>
    <row r="91" spans="1:51" ht="20.100000000000001" customHeight="1" x14ac:dyDescent="0.3">
      <c r="A91" s="14"/>
      <c r="B91" s="14"/>
      <c r="C91" s="21"/>
      <c r="D91" s="16"/>
      <c r="E91" s="16"/>
      <c r="F91" s="16"/>
      <c r="G91" s="16"/>
      <c r="H91" s="16"/>
      <c r="I91" s="16"/>
      <c r="J91" s="16"/>
      <c r="K91" s="16"/>
      <c r="L91" s="16"/>
      <c r="M91" s="16"/>
    </row>
    <row r="92" spans="1:51" ht="20.100000000000001" customHeight="1" x14ac:dyDescent="0.3">
      <c r="A92" s="14"/>
      <c r="B92" s="14"/>
      <c r="C92" s="21"/>
      <c r="D92" s="16"/>
      <c r="E92" s="16"/>
      <c r="F92" s="16"/>
      <c r="G92" s="16"/>
      <c r="H92" s="16"/>
      <c r="I92" s="16"/>
      <c r="J92" s="16"/>
      <c r="K92" s="16"/>
      <c r="L92" s="16"/>
      <c r="M92" s="16"/>
    </row>
    <row r="93" spans="1:51" ht="20.100000000000001" customHeight="1" x14ac:dyDescent="0.3">
      <c r="A93" s="14"/>
      <c r="B93" s="14"/>
      <c r="C93" s="21"/>
      <c r="D93" s="16"/>
      <c r="E93" s="16"/>
      <c r="F93" s="16"/>
      <c r="G93" s="16"/>
      <c r="H93" s="16"/>
      <c r="I93" s="16"/>
      <c r="J93" s="16"/>
      <c r="K93" s="16"/>
      <c r="L93" s="16"/>
      <c r="M93" s="16"/>
    </row>
    <row r="94" spans="1:51" ht="20.100000000000001" customHeight="1" x14ac:dyDescent="0.3">
      <c r="A94" s="14"/>
      <c r="B94" s="14"/>
      <c r="C94" s="21"/>
      <c r="D94" s="16"/>
      <c r="E94" s="16"/>
      <c r="F94" s="16"/>
      <c r="G94" s="16"/>
      <c r="H94" s="16"/>
      <c r="I94" s="16"/>
      <c r="J94" s="16"/>
      <c r="K94" s="16"/>
      <c r="L94" s="16"/>
      <c r="M94" s="16"/>
    </row>
    <row r="95" spans="1:51" ht="20.100000000000001" customHeight="1" x14ac:dyDescent="0.3">
      <c r="A95" s="14"/>
      <c r="B95" s="14"/>
      <c r="C95" s="21"/>
      <c r="D95" s="16"/>
      <c r="E95" s="16"/>
      <c r="F95" s="16"/>
      <c r="G95" s="16"/>
      <c r="H95" s="16"/>
      <c r="I95" s="16"/>
      <c r="J95" s="16"/>
      <c r="K95" s="16"/>
      <c r="L95" s="16"/>
      <c r="M95" s="16"/>
    </row>
    <row r="96" spans="1:51" ht="20.100000000000001" customHeight="1" x14ac:dyDescent="0.3">
      <c r="A96" s="14"/>
      <c r="B96" s="14"/>
      <c r="C96" s="21"/>
      <c r="D96" s="16"/>
      <c r="E96" s="16"/>
      <c r="F96" s="16"/>
      <c r="G96" s="16"/>
      <c r="H96" s="16"/>
      <c r="I96" s="16"/>
      <c r="J96" s="16"/>
      <c r="K96" s="16"/>
      <c r="L96" s="16"/>
      <c r="M96" s="16"/>
    </row>
    <row r="97" spans="1:51" ht="20.100000000000001" customHeight="1" x14ac:dyDescent="0.3">
      <c r="A97" s="14"/>
      <c r="B97" s="14"/>
      <c r="C97" s="21"/>
      <c r="D97" s="16"/>
      <c r="E97" s="16"/>
      <c r="F97" s="16"/>
      <c r="G97" s="16"/>
      <c r="H97" s="16"/>
      <c r="I97" s="16"/>
      <c r="J97" s="16"/>
      <c r="K97" s="16"/>
      <c r="L97" s="16"/>
      <c r="M97" s="16"/>
    </row>
    <row r="98" spans="1:51" ht="20.100000000000001" customHeight="1" x14ac:dyDescent="0.3">
      <c r="A98" s="14"/>
      <c r="B98" s="14"/>
      <c r="C98" s="21"/>
      <c r="D98" s="16"/>
      <c r="E98" s="16"/>
      <c r="F98" s="16"/>
      <c r="G98" s="16"/>
      <c r="H98" s="16"/>
      <c r="I98" s="16"/>
      <c r="J98" s="16"/>
      <c r="K98" s="16"/>
      <c r="L98" s="16"/>
      <c r="M98" s="16"/>
    </row>
    <row r="99" spans="1:51" ht="20.100000000000001" customHeight="1" x14ac:dyDescent="0.3">
      <c r="A99" s="14"/>
      <c r="B99" s="14"/>
      <c r="C99" s="21"/>
      <c r="D99" s="16"/>
      <c r="E99" s="16"/>
      <c r="F99" s="16"/>
      <c r="G99" s="16"/>
      <c r="H99" s="16"/>
      <c r="I99" s="16"/>
      <c r="J99" s="16"/>
      <c r="K99" s="16"/>
      <c r="L99" s="16"/>
      <c r="M99" s="16"/>
    </row>
    <row r="100" spans="1:51" ht="20.100000000000001" customHeight="1" x14ac:dyDescent="0.3">
      <c r="A100" s="14"/>
      <c r="B100" s="14"/>
      <c r="C100" s="21"/>
      <c r="D100" s="16"/>
      <c r="E100" s="16"/>
      <c r="F100" s="16"/>
      <c r="G100" s="16"/>
      <c r="H100" s="16"/>
      <c r="I100" s="16"/>
      <c r="J100" s="16"/>
      <c r="K100" s="16"/>
      <c r="L100" s="16"/>
      <c r="M100" s="16"/>
    </row>
    <row r="101" spans="1:51" ht="20.100000000000001" customHeight="1" x14ac:dyDescent="0.3">
      <c r="A101" s="14"/>
      <c r="B101" s="14"/>
      <c r="C101" s="21"/>
      <c r="D101" s="16"/>
      <c r="E101" s="16"/>
      <c r="F101" s="16"/>
      <c r="G101" s="16"/>
      <c r="H101" s="16"/>
      <c r="I101" s="16"/>
      <c r="J101" s="16"/>
      <c r="K101" s="16"/>
      <c r="L101" s="16"/>
      <c r="M101" s="16"/>
    </row>
    <row r="102" spans="1:51" ht="20.100000000000001" customHeight="1" x14ac:dyDescent="0.3">
      <c r="A102" s="14"/>
      <c r="B102" s="14"/>
      <c r="C102" s="21"/>
      <c r="D102" s="16"/>
      <c r="E102" s="16"/>
      <c r="F102" s="16"/>
      <c r="G102" s="16"/>
      <c r="H102" s="16"/>
      <c r="I102" s="16"/>
      <c r="J102" s="16"/>
      <c r="K102" s="16"/>
      <c r="L102" s="16"/>
      <c r="M102" s="16"/>
    </row>
    <row r="103" spans="1:51" ht="20.100000000000001" customHeight="1" x14ac:dyDescent="0.3">
      <c r="A103" s="14"/>
      <c r="B103" s="14"/>
      <c r="C103" s="21"/>
      <c r="D103" s="16"/>
      <c r="E103" s="16"/>
      <c r="F103" s="16"/>
      <c r="G103" s="16"/>
      <c r="H103" s="16"/>
      <c r="I103" s="16"/>
      <c r="J103" s="16"/>
      <c r="K103" s="16"/>
      <c r="L103" s="16"/>
      <c r="M103" s="16"/>
    </row>
    <row r="104" spans="1:51" ht="20.100000000000001" customHeight="1" x14ac:dyDescent="0.3">
      <c r="A104" s="14"/>
      <c r="B104" s="14"/>
      <c r="C104" s="21"/>
      <c r="D104" s="16"/>
      <c r="E104" s="16"/>
      <c r="F104" s="16"/>
      <c r="G104" s="16"/>
      <c r="H104" s="16"/>
      <c r="I104" s="16"/>
      <c r="J104" s="16"/>
      <c r="K104" s="16"/>
      <c r="L104" s="16"/>
      <c r="M104" s="16"/>
    </row>
    <row r="105" spans="1:51" ht="20.100000000000001" customHeight="1" x14ac:dyDescent="0.3">
      <c r="A105" s="14"/>
      <c r="B105" s="14"/>
      <c r="C105" s="21"/>
      <c r="D105" s="16"/>
      <c r="E105" s="16"/>
      <c r="F105" s="16"/>
      <c r="G105" s="16"/>
      <c r="H105" s="16"/>
      <c r="I105" s="16"/>
      <c r="J105" s="16"/>
      <c r="K105" s="16"/>
      <c r="L105" s="16"/>
      <c r="M105" s="16"/>
    </row>
    <row r="106" spans="1:51" ht="20.100000000000001" customHeight="1" x14ac:dyDescent="0.3">
      <c r="A106" s="14"/>
      <c r="B106" s="14"/>
      <c r="C106" s="21"/>
      <c r="D106" s="16"/>
      <c r="E106" s="16"/>
      <c r="F106" s="16"/>
      <c r="G106" s="16"/>
      <c r="H106" s="16"/>
      <c r="I106" s="16"/>
      <c r="J106" s="16"/>
      <c r="K106" s="16"/>
      <c r="L106" s="16"/>
      <c r="M106" s="16"/>
    </row>
    <row r="107" spans="1:51" ht="20.100000000000001" customHeight="1" x14ac:dyDescent="0.3">
      <c r="A107" s="14"/>
      <c r="B107" s="14"/>
      <c r="C107" s="21"/>
      <c r="D107" s="16"/>
      <c r="E107" s="16"/>
      <c r="F107" s="16"/>
      <c r="G107" s="16"/>
      <c r="H107" s="16"/>
      <c r="I107" s="16"/>
      <c r="J107" s="16"/>
      <c r="K107" s="16"/>
      <c r="L107" s="16"/>
      <c r="M107" s="16"/>
    </row>
    <row r="108" spans="1:51" ht="20.100000000000001" customHeight="1" x14ac:dyDescent="0.3">
      <c r="A108" s="14"/>
      <c r="B108" s="14"/>
      <c r="C108" s="21"/>
      <c r="D108" s="16"/>
      <c r="E108" s="16"/>
      <c r="F108" s="16"/>
      <c r="G108" s="16"/>
      <c r="H108" s="16"/>
      <c r="I108" s="16"/>
      <c r="J108" s="16"/>
      <c r="K108" s="16"/>
      <c r="L108" s="16"/>
      <c r="M108" s="16"/>
    </row>
    <row r="109" spans="1:51" ht="20.100000000000001" customHeight="1" x14ac:dyDescent="0.3">
      <c r="A109" s="17" t="s">
        <v>320</v>
      </c>
      <c r="B109" s="18"/>
      <c r="C109" s="19"/>
      <c r="D109" s="20"/>
      <c r="E109" s="20"/>
      <c r="F109" s="20">
        <f>ROUNDDOWN(SUMIF(Q90:Q108, "1", F90:F108), 0)</f>
        <v>0</v>
      </c>
      <c r="G109" s="20"/>
      <c r="H109" s="20">
        <f>ROUNDDOWN(SUMIF(Q90:Q108, "1", H90:H108), 0)</f>
        <v>0</v>
      </c>
      <c r="I109" s="20"/>
      <c r="J109" s="20">
        <f>ROUNDDOWN(SUMIF(Q90:Q108, "1", J90:J108), 0)</f>
        <v>0</v>
      </c>
      <c r="K109" s="20"/>
      <c r="L109" s="20">
        <f>F109+H109+J109</f>
        <v>0</v>
      </c>
      <c r="M109" s="20"/>
      <c r="R109">
        <f t="shared" ref="R109:AY109" si="39">ROUNDDOWN(SUM(R90:R90), 0)</f>
        <v>0</v>
      </c>
      <c r="S109">
        <f t="shared" si="39"/>
        <v>0</v>
      </c>
      <c r="T109">
        <f t="shared" si="39"/>
        <v>0</v>
      </c>
      <c r="U109">
        <f t="shared" si="39"/>
        <v>0</v>
      </c>
      <c r="V109">
        <f t="shared" si="39"/>
        <v>0</v>
      </c>
      <c r="W109">
        <f t="shared" si="39"/>
        <v>0</v>
      </c>
      <c r="X109">
        <f t="shared" si="39"/>
        <v>0</v>
      </c>
      <c r="Y109">
        <f t="shared" si="39"/>
        <v>0</v>
      </c>
      <c r="Z109">
        <f t="shared" si="39"/>
        <v>0</v>
      </c>
      <c r="AA109">
        <f t="shared" si="39"/>
        <v>0</v>
      </c>
      <c r="AB109">
        <f t="shared" si="39"/>
        <v>0</v>
      </c>
      <c r="AC109">
        <f t="shared" si="39"/>
        <v>0</v>
      </c>
      <c r="AD109">
        <f t="shared" si="39"/>
        <v>0</v>
      </c>
      <c r="AE109">
        <f t="shared" si="39"/>
        <v>0</v>
      </c>
      <c r="AF109">
        <f t="shared" si="39"/>
        <v>0</v>
      </c>
      <c r="AG109">
        <f t="shared" si="39"/>
        <v>0</v>
      </c>
      <c r="AH109">
        <f t="shared" si="39"/>
        <v>0</v>
      </c>
      <c r="AI109">
        <f t="shared" si="39"/>
        <v>0</v>
      </c>
      <c r="AJ109">
        <f t="shared" si="39"/>
        <v>0</v>
      </c>
      <c r="AK109">
        <f t="shared" si="39"/>
        <v>0</v>
      </c>
      <c r="AL109">
        <f t="shared" si="39"/>
        <v>0</v>
      </c>
      <c r="AM109">
        <f t="shared" si="39"/>
        <v>0</v>
      </c>
      <c r="AN109">
        <f t="shared" si="39"/>
        <v>0</v>
      </c>
      <c r="AO109">
        <f t="shared" si="39"/>
        <v>0</v>
      </c>
      <c r="AP109">
        <f t="shared" si="39"/>
        <v>0</v>
      </c>
      <c r="AQ109">
        <f t="shared" si="39"/>
        <v>0</v>
      </c>
      <c r="AR109">
        <f t="shared" si="39"/>
        <v>0</v>
      </c>
      <c r="AS109">
        <f t="shared" si="39"/>
        <v>0</v>
      </c>
      <c r="AT109">
        <f t="shared" si="39"/>
        <v>0</v>
      </c>
      <c r="AU109">
        <f t="shared" si="39"/>
        <v>0</v>
      </c>
      <c r="AV109">
        <f t="shared" si="39"/>
        <v>0</v>
      </c>
      <c r="AW109">
        <f t="shared" si="39"/>
        <v>0</v>
      </c>
      <c r="AX109">
        <f t="shared" si="39"/>
        <v>0</v>
      </c>
      <c r="AY109">
        <f t="shared" si="39"/>
        <v>0</v>
      </c>
    </row>
    <row r="110" spans="1:51" ht="20.100000000000001" customHeight="1" x14ac:dyDescent="0.3">
      <c r="A110" s="57" t="s">
        <v>1095</v>
      </c>
      <c r="B110" s="58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</row>
    <row r="111" spans="1:51" ht="20.100000000000001" customHeight="1" x14ac:dyDescent="0.3">
      <c r="A111" s="13" t="s">
        <v>61</v>
      </c>
      <c r="B111" s="13" t="s">
        <v>62</v>
      </c>
      <c r="C111" s="15" t="s">
        <v>36</v>
      </c>
      <c r="D111" s="16">
        <v>848.2</v>
      </c>
      <c r="E111" s="16"/>
      <c r="F111" s="16">
        <f>ROUNDDOWN(D111*E111, 0)</f>
        <v>0</v>
      </c>
      <c r="G111" s="16"/>
      <c r="H111" s="16">
        <f>ROUNDDOWN(D111*G111, 0)</f>
        <v>0</v>
      </c>
      <c r="I111" s="16"/>
      <c r="J111" s="16">
        <f>ROUNDDOWN(D111*I111, 0)</f>
        <v>0</v>
      </c>
      <c r="K111" s="16">
        <f t="shared" ref="K111:L113" si="40">E111+G111+I111</f>
        <v>0</v>
      </c>
      <c r="L111" s="16">
        <f t="shared" si="40"/>
        <v>0</v>
      </c>
      <c r="M111" s="23" t="s">
        <v>1096</v>
      </c>
      <c r="O111" t="str">
        <f>"01"</f>
        <v>01</v>
      </c>
      <c r="P111" s="1" t="s">
        <v>308</v>
      </c>
      <c r="Q111">
        <v>1</v>
      </c>
      <c r="R111">
        <f>IF(P111="기계경비", J111, 0)</f>
        <v>0</v>
      </c>
      <c r="S111">
        <f>IF(P111="운반비", L111, 0)</f>
        <v>0</v>
      </c>
      <c r="T111">
        <f>IF(P111="작업부산물", F111, 0)</f>
        <v>0</v>
      </c>
      <c r="U111">
        <f>IF(P111="관급", F111, 0)</f>
        <v>0</v>
      </c>
      <c r="V111">
        <f>IF(P111="외주비", J111, 0)</f>
        <v>0</v>
      </c>
      <c r="W111">
        <f>IF(P111="장비비", J111, 0)</f>
        <v>0</v>
      </c>
      <c r="X111">
        <f>IF(P111="폐기물처리비", L111, 0)</f>
        <v>0</v>
      </c>
      <c r="Y111">
        <f>IF(P111="가설비", J111, 0)</f>
        <v>0</v>
      </c>
      <c r="Z111">
        <f>IF(P111="잡비제외분", F111, 0)</f>
        <v>0</v>
      </c>
      <c r="AA111">
        <f>IF(P111="사급자재대", L111, 0)</f>
        <v>0</v>
      </c>
      <c r="AB111">
        <f>IF(P111="관급자재대", L111, 0)</f>
        <v>0</v>
      </c>
      <c r="AC111">
        <f>IF(P111="사용자항목1", L111, 0)</f>
        <v>0</v>
      </c>
      <c r="AD111">
        <f>IF(P111="사용자항목2", L111, 0)</f>
        <v>0</v>
      </c>
      <c r="AE111">
        <f>IF(P111="안전관리비", L111, 0)</f>
        <v>0</v>
      </c>
      <c r="AF111">
        <f>IF(P111="품질관리비", L111, 0)</f>
        <v>0</v>
      </c>
      <c r="AG111">
        <f>IF(P111="작업부산물(철거해체)", L111, 0)</f>
        <v>0</v>
      </c>
      <c r="AH111">
        <f>IF(P111="사용자항목6", L111, 0)</f>
        <v>0</v>
      </c>
      <c r="AI111">
        <f>IF(P111="사용자항목7", L111, 0)</f>
        <v>0</v>
      </c>
      <c r="AJ111">
        <f>IF(P111="관급자재대(관급자)", L111, 0)</f>
        <v>0</v>
      </c>
      <c r="AK111">
        <f>IF(P111="관급자재대(관급자)", L111, 0)</f>
        <v>0</v>
      </c>
      <c r="AL111">
        <f>IF(P111="사용자항목10", L111, 0)</f>
        <v>0</v>
      </c>
      <c r="AM111">
        <f>IF(P111="폐기물처리비(일반)", L111, 0)</f>
        <v>0</v>
      </c>
      <c r="AN111">
        <f>IF(P111="폐기물처리비(지정)", L111, 0)</f>
        <v>0</v>
      </c>
      <c r="AO111">
        <f>IF(P111="사용자항목13", L111, 0)</f>
        <v>0</v>
      </c>
      <c r="AP111">
        <f>IF(P111="사용자항목14", L111, 0)</f>
        <v>0</v>
      </c>
      <c r="AQ111">
        <f>IF(P111="사용자항목15", L111, 0)</f>
        <v>0</v>
      </c>
      <c r="AR111">
        <f>IF(P111="사용자항목16", L111, 0)</f>
        <v>0</v>
      </c>
      <c r="AS111">
        <f>IF(P111="사용자항목17", L111, 0)</f>
        <v>0</v>
      </c>
      <c r="AT111">
        <f>IF(P111="사용자항목18", L111, 0)</f>
        <v>0</v>
      </c>
      <c r="AU111">
        <f>IF(P111="사용자항목19", L111, 0)</f>
        <v>0</v>
      </c>
      <c r="AY111" s="1" t="s">
        <v>40</v>
      </c>
    </row>
    <row r="112" spans="1:51" ht="20.100000000000001" customHeight="1" x14ac:dyDescent="0.3">
      <c r="A112" s="13" t="s">
        <v>61</v>
      </c>
      <c r="B112" s="13" t="s">
        <v>63</v>
      </c>
      <c r="C112" s="15" t="s">
        <v>36</v>
      </c>
      <c r="D112" s="16">
        <v>47.5</v>
      </c>
      <c r="E112" s="16"/>
      <c r="F112" s="16">
        <f>ROUNDDOWN(D112*E112, 0)</f>
        <v>0</v>
      </c>
      <c r="G112" s="16"/>
      <c r="H112" s="16">
        <f>ROUNDDOWN(D112*G112, 0)</f>
        <v>0</v>
      </c>
      <c r="I112" s="16"/>
      <c r="J112" s="16">
        <f>ROUNDDOWN(D112*I112, 0)</f>
        <v>0</v>
      </c>
      <c r="K112" s="16">
        <f t="shared" si="40"/>
        <v>0</v>
      </c>
      <c r="L112" s="16">
        <f t="shared" si="40"/>
        <v>0</v>
      </c>
      <c r="M112" s="23" t="s">
        <v>1097</v>
      </c>
      <c r="O112" t="str">
        <f>"01"</f>
        <v>01</v>
      </c>
      <c r="P112" s="1" t="s">
        <v>308</v>
      </c>
      <c r="Q112">
        <v>1</v>
      </c>
      <c r="R112">
        <f>IF(P112="기계경비", J112, 0)</f>
        <v>0</v>
      </c>
      <c r="S112">
        <f>IF(P112="운반비", L112, 0)</f>
        <v>0</v>
      </c>
      <c r="T112">
        <f>IF(P112="작업부산물", F112, 0)</f>
        <v>0</v>
      </c>
      <c r="U112">
        <f>IF(P112="관급", F112, 0)</f>
        <v>0</v>
      </c>
      <c r="V112">
        <f>IF(P112="외주비", J112, 0)</f>
        <v>0</v>
      </c>
      <c r="W112">
        <f>IF(P112="장비비", J112, 0)</f>
        <v>0</v>
      </c>
      <c r="X112">
        <f>IF(P112="폐기물처리비", L112, 0)</f>
        <v>0</v>
      </c>
      <c r="Y112">
        <f>IF(P112="가설비", J112, 0)</f>
        <v>0</v>
      </c>
      <c r="Z112">
        <f>IF(P112="잡비제외분", F112, 0)</f>
        <v>0</v>
      </c>
      <c r="AA112">
        <f>IF(P112="사급자재대", L112, 0)</f>
        <v>0</v>
      </c>
      <c r="AB112">
        <f>IF(P112="관급자재대", L112, 0)</f>
        <v>0</v>
      </c>
      <c r="AC112">
        <f>IF(P112="사용자항목1", L112, 0)</f>
        <v>0</v>
      </c>
      <c r="AD112">
        <f>IF(P112="사용자항목2", L112, 0)</f>
        <v>0</v>
      </c>
      <c r="AE112">
        <f>IF(P112="안전관리비", L112, 0)</f>
        <v>0</v>
      </c>
      <c r="AF112">
        <f>IF(P112="품질관리비", L112, 0)</f>
        <v>0</v>
      </c>
      <c r="AG112">
        <f>IF(P112="작업부산물(철거해체)", L112, 0)</f>
        <v>0</v>
      </c>
      <c r="AH112">
        <f>IF(P112="사용자항목6", L112, 0)</f>
        <v>0</v>
      </c>
      <c r="AI112">
        <f>IF(P112="사용자항목7", L112, 0)</f>
        <v>0</v>
      </c>
      <c r="AJ112">
        <f>IF(P112="관급자재대(관급자)", L112, 0)</f>
        <v>0</v>
      </c>
      <c r="AK112">
        <f>IF(P112="관급자재대(관급자)", L112, 0)</f>
        <v>0</v>
      </c>
      <c r="AL112">
        <f>IF(P112="사용자항목10", L112, 0)</f>
        <v>0</v>
      </c>
      <c r="AM112">
        <f>IF(P112="폐기물처리비(일반)", L112, 0)</f>
        <v>0</v>
      </c>
      <c r="AN112">
        <f>IF(P112="폐기물처리비(지정)", L112, 0)</f>
        <v>0</v>
      </c>
      <c r="AO112">
        <f>IF(P112="사용자항목13", L112, 0)</f>
        <v>0</v>
      </c>
      <c r="AP112">
        <f>IF(P112="사용자항목14", L112, 0)</f>
        <v>0</v>
      </c>
      <c r="AQ112">
        <f>IF(P112="사용자항목15", L112, 0)</f>
        <v>0</v>
      </c>
      <c r="AR112">
        <f>IF(P112="사용자항목16", L112, 0)</f>
        <v>0</v>
      </c>
      <c r="AS112">
        <f>IF(P112="사용자항목17", L112, 0)</f>
        <v>0</v>
      </c>
      <c r="AT112">
        <f>IF(P112="사용자항목18", L112, 0)</f>
        <v>0</v>
      </c>
      <c r="AU112">
        <f>IF(P112="사용자항목19", L112, 0)</f>
        <v>0</v>
      </c>
      <c r="AY112" s="1" t="s">
        <v>40</v>
      </c>
    </row>
    <row r="113" spans="1:51" ht="20.100000000000001" customHeight="1" x14ac:dyDescent="0.3">
      <c r="A113" s="13" t="s">
        <v>921</v>
      </c>
      <c r="B113" s="13" t="s">
        <v>922</v>
      </c>
      <c r="C113" s="15" t="s">
        <v>39</v>
      </c>
      <c r="D113" s="16">
        <v>1805.2</v>
      </c>
      <c r="E113" s="16"/>
      <c r="F113" s="16">
        <f>ROUNDDOWN(D113*E113, 0)</f>
        <v>0</v>
      </c>
      <c r="G113" s="16"/>
      <c r="H113" s="16">
        <f>ROUNDDOWN(D113*G113, 0)</f>
        <v>0</v>
      </c>
      <c r="I113" s="16"/>
      <c r="J113" s="16">
        <f>ROUNDDOWN(D113*I113, 0)</f>
        <v>0</v>
      </c>
      <c r="K113" s="16">
        <f t="shared" si="40"/>
        <v>0</v>
      </c>
      <c r="L113" s="16">
        <f t="shared" si="40"/>
        <v>0</v>
      </c>
      <c r="M113" s="23" t="s">
        <v>920</v>
      </c>
      <c r="O113" t="str">
        <f>""</f>
        <v/>
      </c>
      <c r="P113" s="1" t="s">
        <v>308</v>
      </c>
      <c r="Q113">
        <v>1</v>
      </c>
      <c r="R113">
        <f>IF(P113="기계경비", J113, 0)</f>
        <v>0</v>
      </c>
      <c r="S113">
        <f>IF(P113="운반비", L113, 0)</f>
        <v>0</v>
      </c>
      <c r="T113">
        <f>IF(P113="작업부산물", F113, 0)</f>
        <v>0</v>
      </c>
      <c r="U113">
        <f>IF(P113="관급", F113, 0)</f>
        <v>0</v>
      </c>
      <c r="V113">
        <f>IF(P113="외주비", J113, 0)</f>
        <v>0</v>
      </c>
      <c r="W113">
        <f>IF(P113="장비비", J113, 0)</f>
        <v>0</v>
      </c>
      <c r="X113">
        <f>IF(P113="폐기물처리비", L113, 0)</f>
        <v>0</v>
      </c>
      <c r="Y113">
        <f>IF(P113="가설비", J113, 0)</f>
        <v>0</v>
      </c>
      <c r="Z113">
        <f>IF(P113="잡비제외분", F113, 0)</f>
        <v>0</v>
      </c>
      <c r="AA113">
        <f>IF(P113="사급자재대", L113, 0)</f>
        <v>0</v>
      </c>
      <c r="AB113">
        <f>IF(P113="관급자재대", L113, 0)</f>
        <v>0</v>
      </c>
      <c r="AC113">
        <f>IF(P113="사용자항목1", L113, 0)</f>
        <v>0</v>
      </c>
      <c r="AD113">
        <f>IF(P113="사용자항목2", L113, 0)</f>
        <v>0</v>
      </c>
      <c r="AE113">
        <f>IF(P113="안전관리비", L113, 0)</f>
        <v>0</v>
      </c>
      <c r="AF113">
        <f>IF(P113="품질관리비", L113, 0)</f>
        <v>0</v>
      </c>
      <c r="AG113">
        <f>IF(P113="작업부산물(철거해체)", L113, 0)</f>
        <v>0</v>
      </c>
      <c r="AH113">
        <f>IF(P113="사용자항목6", L113, 0)</f>
        <v>0</v>
      </c>
      <c r="AI113">
        <f>IF(P113="사용자항목7", L113, 0)</f>
        <v>0</v>
      </c>
      <c r="AJ113">
        <f>IF(P113="관급자재대(관급자)", L113, 0)</f>
        <v>0</v>
      </c>
      <c r="AK113">
        <f>IF(P113="관급자재대(관급자)", L113, 0)</f>
        <v>0</v>
      </c>
      <c r="AL113">
        <f>IF(P113="사용자항목10", L113, 0)</f>
        <v>0</v>
      </c>
      <c r="AM113">
        <f>IF(P113="폐기물처리비(일반)", L113, 0)</f>
        <v>0</v>
      </c>
      <c r="AN113">
        <f>IF(P113="폐기물처리비(지정)", L113, 0)</f>
        <v>0</v>
      </c>
      <c r="AO113">
        <f>IF(P113="사용자항목13", L113, 0)</f>
        <v>0</v>
      </c>
      <c r="AP113">
        <f>IF(P113="사용자항목14", L113, 0)</f>
        <v>0</v>
      </c>
      <c r="AQ113">
        <f>IF(P113="사용자항목15", L113, 0)</f>
        <v>0</v>
      </c>
      <c r="AR113">
        <f>IF(P113="사용자항목16", L113, 0)</f>
        <v>0</v>
      </c>
      <c r="AS113">
        <f>IF(P113="사용자항목17", L113, 0)</f>
        <v>0</v>
      </c>
      <c r="AT113">
        <f>IF(P113="사용자항목18", L113, 0)</f>
        <v>0</v>
      </c>
      <c r="AU113">
        <f>IF(P113="사용자항목19", L113, 0)</f>
        <v>0</v>
      </c>
      <c r="AY113" s="1" t="s">
        <v>40</v>
      </c>
    </row>
    <row r="114" spans="1:51" ht="20.100000000000001" customHeight="1" x14ac:dyDescent="0.3">
      <c r="A114" s="14"/>
      <c r="B114" s="14"/>
      <c r="C114" s="21"/>
      <c r="D114" s="16"/>
      <c r="E114" s="16"/>
      <c r="F114" s="16"/>
      <c r="G114" s="16"/>
      <c r="H114" s="16"/>
      <c r="I114" s="16"/>
      <c r="J114" s="16"/>
      <c r="K114" s="16"/>
      <c r="L114" s="16"/>
      <c r="M114" s="16"/>
    </row>
    <row r="115" spans="1:51" ht="20.100000000000001" customHeight="1" x14ac:dyDescent="0.3">
      <c r="A115" s="14"/>
      <c r="B115" s="14"/>
      <c r="C115" s="21"/>
      <c r="D115" s="16"/>
      <c r="E115" s="16"/>
      <c r="F115" s="16"/>
      <c r="G115" s="16"/>
      <c r="H115" s="16"/>
      <c r="I115" s="16"/>
      <c r="J115" s="16"/>
      <c r="K115" s="16"/>
      <c r="L115" s="16"/>
      <c r="M115" s="16"/>
    </row>
    <row r="116" spans="1:51" ht="20.100000000000001" customHeight="1" x14ac:dyDescent="0.3">
      <c r="A116" s="14"/>
      <c r="B116" s="14"/>
      <c r="C116" s="21"/>
      <c r="D116" s="16"/>
      <c r="E116" s="16"/>
      <c r="F116" s="16"/>
      <c r="G116" s="16"/>
      <c r="H116" s="16"/>
      <c r="I116" s="16"/>
      <c r="J116" s="16"/>
      <c r="K116" s="16"/>
      <c r="L116" s="16"/>
      <c r="M116" s="16"/>
    </row>
    <row r="117" spans="1:51" ht="20.100000000000001" customHeight="1" x14ac:dyDescent="0.3">
      <c r="A117" s="14"/>
      <c r="B117" s="14"/>
      <c r="C117" s="21"/>
      <c r="D117" s="16"/>
      <c r="E117" s="16"/>
      <c r="F117" s="16"/>
      <c r="G117" s="16"/>
      <c r="H117" s="16"/>
      <c r="I117" s="16"/>
      <c r="J117" s="16"/>
      <c r="K117" s="16"/>
      <c r="L117" s="16"/>
      <c r="M117" s="16"/>
    </row>
    <row r="118" spans="1:51" ht="20.100000000000001" customHeight="1" x14ac:dyDescent="0.3">
      <c r="A118" s="14"/>
      <c r="B118" s="14"/>
      <c r="C118" s="21"/>
      <c r="D118" s="16"/>
      <c r="E118" s="16"/>
      <c r="F118" s="16"/>
      <c r="G118" s="16"/>
      <c r="H118" s="16"/>
      <c r="I118" s="16"/>
      <c r="J118" s="16"/>
      <c r="K118" s="16"/>
      <c r="L118" s="16"/>
      <c r="M118" s="16"/>
    </row>
    <row r="119" spans="1:51" ht="20.100000000000001" customHeight="1" x14ac:dyDescent="0.3">
      <c r="A119" s="14"/>
      <c r="B119" s="14"/>
      <c r="C119" s="21"/>
      <c r="D119" s="16"/>
      <c r="E119" s="16"/>
      <c r="F119" s="16"/>
      <c r="G119" s="16"/>
      <c r="H119" s="16"/>
      <c r="I119" s="16"/>
      <c r="J119" s="16"/>
      <c r="K119" s="16"/>
      <c r="L119" s="16"/>
      <c r="M119" s="16"/>
    </row>
    <row r="120" spans="1:51" ht="20.100000000000001" customHeight="1" x14ac:dyDescent="0.3">
      <c r="A120" s="14"/>
      <c r="B120" s="14"/>
      <c r="C120" s="21"/>
      <c r="D120" s="16"/>
      <c r="E120" s="16"/>
      <c r="F120" s="16"/>
      <c r="G120" s="16"/>
      <c r="H120" s="16"/>
      <c r="I120" s="16"/>
      <c r="J120" s="16"/>
      <c r="K120" s="16"/>
      <c r="L120" s="16"/>
      <c r="M120" s="16"/>
    </row>
    <row r="121" spans="1:51" ht="20.100000000000001" customHeight="1" x14ac:dyDescent="0.3">
      <c r="A121" s="14"/>
      <c r="B121" s="14"/>
      <c r="C121" s="21"/>
      <c r="D121" s="16"/>
      <c r="E121" s="16"/>
      <c r="F121" s="16"/>
      <c r="G121" s="16"/>
      <c r="H121" s="16"/>
      <c r="I121" s="16"/>
      <c r="J121" s="16"/>
      <c r="K121" s="16"/>
      <c r="L121" s="16"/>
      <c r="M121" s="16"/>
    </row>
    <row r="122" spans="1:51" ht="20.100000000000001" customHeight="1" x14ac:dyDescent="0.3">
      <c r="A122" s="14"/>
      <c r="B122" s="14"/>
      <c r="C122" s="21"/>
      <c r="D122" s="16"/>
      <c r="E122" s="16"/>
      <c r="F122" s="16"/>
      <c r="G122" s="16"/>
      <c r="H122" s="16"/>
      <c r="I122" s="16"/>
      <c r="J122" s="16"/>
      <c r="K122" s="16"/>
      <c r="L122" s="16"/>
      <c r="M122" s="16"/>
    </row>
    <row r="123" spans="1:51" ht="20.100000000000001" customHeight="1" x14ac:dyDescent="0.3">
      <c r="A123" s="14"/>
      <c r="B123" s="14"/>
      <c r="C123" s="21"/>
      <c r="D123" s="16"/>
      <c r="E123" s="16"/>
      <c r="F123" s="16"/>
      <c r="G123" s="16"/>
      <c r="H123" s="16"/>
      <c r="I123" s="16"/>
      <c r="J123" s="16"/>
      <c r="K123" s="16"/>
      <c r="L123" s="16"/>
      <c r="M123" s="16"/>
    </row>
    <row r="124" spans="1:51" ht="20.100000000000001" customHeight="1" x14ac:dyDescent="0.3">
      <c r="A124" s="14"/>
      <c r="B124" s="14"/>
      <c r="C124" s="21"/>
      <c r="D124" s="16"/>
      <c r="E124" s="16"/>
      <c r="F124" s="16"/>
      <c r="G124" s="16"/>
      <c r="H124" s="16"/>
      <c r="I124" s="16"/>
      <c r="J124" s="16"/>
      <c r="K124" s="16"/>
      <c r="L124" s="16"/>
      <c r="M124" s="16"/>
    </row>
    <row r="125" spans="1:51" ht="20.100000000000001" customHeight="1" x14ac:dyDescent="0.3">
      <c r="A125" s="14"/>
      <c r="B125" s="14"/>
      <c r="C125" s="21"/>
      <c r="D125" s="16"/>
      <c r="E125" s="16"/>
      <c r="F125" s="16"/>
      <c r="G125" s="16"/>
      <c r="H125" s="16"/>
      <c r="I125" s="16"/>
      <c r="J125" s="16"/>
      <c r="K125" s="16"/>
      <c r="L125" s="16"/>
      <c r="M125" s="16"/>
    </row>
    <row r="126" spans="1:51" ht="20.100000000000001" customHeight="1" x14ac:dyDescent="0.3">
      <c r="A126" s="14"/>
      <c r="B126" s="14"/>
      <c r="C126" s="21"/>
      <c r="D126" s="16"/>
      <c r="E126" s="16"/>
      <c r="F126" s="16"/>
      <c r="G126" s="16"/>
      <c r="H126" s="16"/>
      <c r="I126" s="16"/>
      <c r="J126" s="16"/>
      <c r="K126" s="16"/>
      <c r="L126" s="16"/>
      <c r="M126" s="16"/>
    </row>
    <row r="127" spans="1:51" ht="20.100000000000001" customHeight="1" x14ac:dyDescent="0.3">
      <c r="A127" s="14"/>
      <c r="B127" s="14"/>
      <c r="C127" s="21"/>
      <c r="D127" s="16"/>
      <c r="E127" s="16"/>
      <c r="F127" s="16"/>
      <c r="G127" s="16"/>
      <c r="H127" s="16"/>
      <c r="I127" s="16"/>
      <c r="J127" s="16"/>
      <c r="K127" s="16"/>
      <c r="L127" s="16"/>
      <c r="M127" s="16"/>
    </row>
    <row r="128" spans="1:51" ht="20.100000000000001" customHeight="1" x14ac:dyDescent="0.3">
      <c r="A128" s="14"/>
      <c r="B128" s="14"/>
      <c r="C128" s="21"/>
      <c r="D128" s="16"/>
      <c r="E128" s="16"/>
      <c r="F128" s="16"/>
      <c r="G128" s="16"/>
      <c r="H128" s="16"/>
      <c r="I128" s="16"/>
      <c r="J128" s="16"/>
      <c r="K128" s="16"/>
      <c r="L128" s="16"/>
      <c r="M128" s="16"/>
    </row>
    <row r="129" spans="1:51" ht="20.100000000000001" customHeight="1" x14ac:dyDescent="0.3">
      <c r="A129" s="14"/>
      <c r="B129" s="14"/>
      <c r="C129" s="21"/>
      <c r="D129" s="16"/>
      <c r="E129" s="16"/>
      <c r="F129" s="16"/>
      <c r="G129" s="16"/>
      <c r="H129" s="16"/>
      <c r="I129" s="16"/>
      <c r="J129" s="16"/>
      <c r="K129" s="16"/>
      <c r="L129" s="16"/>
      <c r="M129" s="16"/>
    </row>
    <row r="130" spans="1:51" ht="20.100000000000001" customHeight="1" x14ac:dyDescent="0.3">
      <c r="A130" s="17" t="s">
        <v>320</v>
      </c>
      <c r="B130" s="18"/>
      <c r="C130" s="19"/>
      <c r="D130" s="20"/>
      <c r="E130" s="20"/>
      <c r="F130" s="20">
        <f>ROUNDDOWN(SUMIF(Q111:Q129, "1", F111:F129), 0)</f>
        <v>0</v>
      </c>
      <c r="G130" s="20"/>
      <c r="H130" s="20">
        <f>ROUNDDOWN(SUMIF(Q111:Q129, "1", H111:H129), 0)</f>
        <v>0</v>
      </c>
      <c r="I130" s="20"/>
      <c r="J130" s="20">
        <f>ROUNDDOWN(SUMIF(Q111:Q129, "1", J111:J129), 0)</f>
        <v>0</v>
      </c>
      <c r="K130" s="20"/>
      <c r="L130" s="20">
        <f>F130+H130+J130</f>
        <v>0</v>
      </c>
      <c r="M130" s="20"/>
      <c r="R130">
        <f t="shared" ref="R130:AY130" si="41">ROUNDDOWN(SUM(R111:R113), 0)</f>
        <v>0</v>
      </c>
      <c r="S130">
        <f t="shared" si="41"/>
        <v>0</v>
      </c>
      <c r="T130">
        <f t="shared" si="41"/>
        <v>0</v>
      </c>
      <c r="U130">
        <f t="shared" si="41"/>
        <v>0</v>
      </c>
      <c r="V130">
        <f t="shared" si="41"/>
        <v>0</v>
      </c>
      <c r="W130">
        <f t="shared" si="41"/>
        <v>0</v>
      </c>
      <c r="X130">
        <f t="shared" si="41"/>
        <v>0</v>
      </c>
      <c r="Y130">
        <f t="shared" si="41"/>
        <v>0</v>
      </c>
      <c r="Z130">
        <f t="shared" si="41"/>
        <v>0</v>
      </c>
      <c r="AA130">
        <f t="shared" si="41"/>
        <v>0</v>
      </c>
      <c r="AB130">
        <f t="shared" si="41"/>
        <v>0</v>
      </c>
      <c r="AC130">
        <f t="shared" si="41"/>
        <v>0</v>
      </c>
      <c r="AD130">
        <f t="shared" si="41"/>
        <v>0</v>
      </c>
      <c r="AE130">
        <f t="shared" si="41"/>
        <v>0</v>
      </c>
      <c r="AF130">
        <f t="shared" si="41"/>
        <v>0</v>
      </c>
      <c r="AG130">
        <f t="shared" si="41"/>
        <v>0</v>
      </c>
      <c r="AH130">
        <f t="shared" si="41"/>
        <v>0</v>
      </c>
      <c r="AI130">
        <f t="shared" si="41"/>
        <v>0</v>
      </c>
      <c r="AJ130">
        <f t="shared" si="41"/>
        <v>0</v>
      </c>
      <c r="AK130">
        <f t="shared" si="41"/>
        <v>0</v>
      </c>
      <c r="AL130">
        <f t="shared" si="41"/>
        <v>0</v>
      </c>
      <c r="AM130">
        <f t="shared" si="41"/>
        <v>0</v>
      </c>
      <c r="AN130">
        <f t="shared" si="41"/>
        <v>0</v>
      </c>
      <c r="AO130">
        <f t="shared" si="41"/>
        <v>0</v>
      </c>
      <c r="AP130">
        <f t="shared" si="41"/>
        <v>0</v>
      </c>
      <c r="AQ130">
        <f t="shared" si="41"/>
        <v>0</v>
      </c>
      <c r="AR130">
        <f t="shared" si="41"/>
        <v>0</v>
      </c>
      <c r="AS130">
        <f t="shared" si="41"/>
        <v>0</v>
      </c>
      <c r="AT130">
        <f t="shared" si="41"/>
        <v>0</v>
      </c>
      <c r="AU130">
        <f t="shared" si="41"/>
        <v>0</v>
      </c>
      <c r="AV130">
        <f t="shared" si="41"/>
        <v>0</v>
      </c>
      <c r="AW130">
        <f t="shared" si="41"/>
        <v>0</v>
      </c>
      <c r="AX130">
        <f t="shared" si="41"/>
        <v>0</v>
      </c>
      <c r="AY130">
        <f t="shared" si="41"/>
        <v>0</v>
      </c>
    </row>
    <row r="131" spans="1:51" ht="20.100000000000001" customHeight="1" x14ac:dyDescent="0.3">
      <c r="A131" s="57" t="s">
        <v>1098</v>
      </c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</row>
    <row r="132" spans="1:51" ht="20.100000000000001" customHeight="1" x14ac:dyDescent="0.3">
      <c r="A132" s="13" t="s">
        <v>924</v>
      </c>
      <c r="B132" s="13" t="s">
        <v>925</v>
      </c>
      <c r="C132" s="15" t="s">
        <v>452</v>
      </c>
      <c r="D132" s="16">
        <v>3</v>
      </c>
      <c r="E132" s="16"/>
      <c r="F132" s="16">
        <f>ROUNDDOWN(D132*E132, 0)</f>
        <v>0</v>
      </c>
      <c r="G132" s="16"/>
      <c r="H132" s="16">
        <f>ROUNDDOWN(D132*G132, 0)</f>
        <v>0</v>
      </c>
      <c r="I132" s="16"/>
      <c r="J132" s="16">
        <f>ROUNDDOWN(D132*I132, 0)</f>
        <v>0</v>
      </c>
      <c r="K132" s="16">
        <f t="shared" ref="K132:L135" si="42">E132+G132+I132</f>
        <v>0</v>
      </c>
      <c r="L132" s="16">
        <f t="shared" si="42"/>
        <v>0</v>
      </c>
      <c r="M132" s="23" t="s">
        <v>923</v>
      </c>
      <c r="O132" t="str">
        <f>""</f>
        <v/>
      </c>
      <c r="P132" s="1" t="s">
        <v>308</v>
      </c>
      <c r="Q132">
        <v>1</v>
      </c>
      <c r="R132">
        <f>IF(P132="기계경비", J132, 0)</f>
        <v>0</v>
      </c>
      <c r="S132">
        <f>IF(P132="운반비", L132, 0)</f>
        <v>0</v>
      </c>
      <c r="T132">
        <f>IF(P132="작업부산물", F132, 0)</f>
        <v>0</v>
      </c>
      <c r="U132">
        <f>IF(P132="관급", F132, 0)</f>
        <v>0</v>
      </c>
      <c r="V132">
        <f>IF(P132="외주비", J132, 0)</f>
        <v>0</v>
      </c>
      <c r="W132">
        <f>IF(P132="장비비", J132, 0)</f>
        <v>0</v>
      </c>
      <c r="X132">
        <f>IF(P132="폐기물처리비", L132, 0)</f>
        <v>0</v>
      </c>
      <c r="Y132">
        <f>IF(P132="가설비", J132, 0)</f>
        <v>0</v>
      </c>
      <c r="Z132">
        <f>IF(P132="잡비제외분", F132, 0)</f>
        <v>0</v>
      </c>
      <c r="AA132">
        <f>IF(P132="사급자재대", L132, 0)</f>
        <v>0</v>
      </c>
      <c r="AB132">
        <f>IF(P132="관급자재대", L132, 0)</f>
        <v>0</v>
      </c>
      <c r="AC132">
        <f>IF(P132="사용자항목1", L132, 0)</f>
        <v>0</v>
      </c>
      <c r="AD132">
        <f>IF(P132="사용자항목2", L132, 0)</f>
        <v>0</v>
      </c>
      <c r="AE132">
        <f>IF(P132="안전관리비", L132, 0)</f>
        <v>0</v>
      </c>
      <c r="AF132">
        <f>IF(P132="품질관리비", L132, 0)</f>
        <v>0</v>
      </c>
      <c r="AG132">
        <f>IF(P132="작업부산물(철거해체)", L132, 0)</f>
        <v>0</v>
      </c>
      <c r="AH132">
        <f>IF(P132="사용자항목6", L132, 0)</f>
        <v>0</v>
      </c>
      <c r="AI132">
        <f>IF(P132="사용자항목7", L132, 0)</f>
        <v>0</v>
      </c>
      <c r="AJ132">
        <f>IF(P132="관급자재대(관급자)", L132, 0)</f>
        <v>0</v>
      </c>
      <c r="AK132">
        <f>IF(P132="관급자재대(관급자)", L132, 0)</f>
        <v>0</v>
      </c>
      <c r="AL132">
        <f>IF(P132="사용자항목10", L132, 0)</f>
        <v>0</v>
      </c>
      <c r="AM132">
        <f>IF(P132="폐기물처리비(일반)", L132, 0)</f>
        <v>0</v>
      </c>
      <c r="AN132">
        <f>IF(P132="폐기물처리비(지정)", L132, 0)</f>
        <v>0</v>
      </c>
      <c r="AO132">
        <f>IF(P132="사용자항목13", L132, 0)</f>
        <v>0</v>
      </c>
      <c r="AP132">
        <f>IF(P132="사용자항목14", L132, 0)</f>
        <v>0</v>
      </c>
      <c r="AQ132">
        <f>IF(P132="사용자항목15", L132, 0)</f>
        <v>0</v>
      </c>
      <c r="AR132">
        <f>IF(P132="사용자항목16", L132, 0)</f>
        <v>0</v>
      </c>
      <c r="AS132">
        <f>IF(P132="사용자항목17", L132, 0)</f>
        <v>0</v>
      </c>
      <c r="AT132">
        <f>IF(P132="사용자항목18", L132, 0)</f>
        <v>0</v>
      </c>
      <c r="AU132">
        <f>IF(P132="사용자항목19", L132, 0)</f>
        <v>0</v>
      </c>
    </row>
    <row r="133" spans="1:51" ht="20.100000000000001" customHeight="1" x14ac:dyDescent="0.3">
      <c r="A133" s="13" t="s">
        <v>450</v>
      </c>
      <c r="B133" s="13" t="s">
        <v>927</v>
      </c>
      <c r="C133" s="15" t="s">
        <v>452</v>
      </c>
      <c r="D133" s="16">
        <v>3</v>
      </c>
      <c r="E133" s="16"/>
      <c r="F133" s="16">
        <f>ROUNDDOWN(D133*E133, 0)</f>
        <v>0</v>
      </c>
      <c r="G133" s="16"/>
      <c r="H133" s="16">
        <f>ROUNDDOWN(D133*G133, 0)</f>
        <v>0</v>
      </c>
      <c r="I133" s="16"/>
      <c r="J133" s="16">
        <f>ROUNDDOWN(D133*I133, 0)</f>
        <v>0</v>
      </c>
      <c r="K133" s="16">
        <f t="shared" si="42"/>
        <v>0</v>
      </c>
      <c r="L133" s="16">
        <f t="shared" si="42"/>
        <v>0</v>
      </c>
      <c r="M133" s="23" t="s">
        <v>926</v>
      </c>
      <c r="O133" t="str">
        <f>""</f>
        <v/>
      </c>
      <c r="P133" s="1" t="s">
        <v>308</v>
      </c>
      <c r="Q133">
        <v>1</v>
      </c>
      <c r="R133">
        <f>IF(P133="기계경비", J133, 0)</f>
        <v>0</v>
      </c>
      <c r="S133">
        <f>IF(P133="운반비", L133, 0)</f>
        <v>0</v>
      </c>
      <c r="T133">
        <f>IF(P133="작업부산물", F133, 0)</f>
        <v>0</v>
      </c>
      <c r="U133">
        <f>IF(P133="관급", F133, 0)</f>
        <v>0</v>
      </c>
      <c r="V133">
        <f>IF(P133="외주비", J133, 0)</f>
        <v>0</v>
      </c>
      <c r="W133">
        <f>IF(P133="장비비", J133, 0)</f>
        <v>0</v>
      </c>
      <c r="X133">
        <f>IF(P133="폐기물처리비", L133, 0)</f>
        <v>0</v>
      </c>
      <c r="Y133">
        <f>IF(P133="가설비", J133, 0)</f>
        <v>0</v>
      </c>
      <c r="Z133">
        <f>IF(P133="잡비제외분", F133, 0)</f>
        <v>0</v>
      </c>
      <c r="AA133">
        <f>IF(P133="사급자재대", L133, 0)</f>
        <v>0</v>
      </c>
      <c r="AB133">
        <f>IF(P133="관급자재대", L133, 0)</f>
        <v>0</v>
      </c>
      <c r="AC133">
        <f>IF(P133="사용자항목1", L133, 0)</f>
        <v>0</v>
      </c>
      <c r="AD133">
        <f>IF(P133="사용자항목2", L133, 0)</f>
        <v>0</v>
      </c>
      <c r="AE133">
        <f>IF(P133="안전관리비", L133, 0)</f>
        <v>0</v>
      </c>
      <c r="AF133">
        <f>IF(P133="품질관리비", L133, 0)</f>
        <v>0</v>
      </c>
      <c r="AG133">
        <f>IF(P133="작업부산물(철거해체)", L133, 0)</f>
        <v>0</v>
      </c>
      <c r="AH133">
        <f>IF(P133="사용자항목6", L133, 0)</f>
        <v>0</v>
      </c>
      <c r="AI133">
        <f>IF(P133="사용자항목7", L133, 0)</f>
        <v>0</v>
      </c>
      <c r="AJ133">
        <f>IF(P133="관급자재대(관급자)", L133, 0)</f>
        <v>0</v>
      </c>
      <c r="AK133">
        <f>IF(P133="관급자재대(관급자)", L133, 0)</f>
        <v>0</v>
      </c>
      <c r="AL133">
        <f>IF(P133="사용자항목10", L133, 0)</f>
        <v>0</v>
      </c>
      <c r="AM133">
        <f>IF(P133="폐기물처리비(일반)", L133, 0)</f>
        <v>0</v>
      </c>
      <c r="AN133">
        <f>IF(P133="폐기물처리비(지정)", L133, 0)</f>
        <v>0</v>
      </c>
      <c r="AO133">
        <f>IF(P133="사용자항목13", L133, 0)</f>
        <v>0</v>
      </c>
      <c r="AP133">
        <f>IF(P133="사용자항목14", L133, 0)</f>
        <v>0</v>
      </c>
      <c r="AQ133">
        <f>IF(P133="사용자항목15", L133, 0)</f>
        <v>0</v>
      </c>
      <c r="AR133">
        <f>IF(P133="사용자항목16", L133, 0)</f>
        <v>0</v>
      </c>
      <c r="AS133">
        <f>IF(P133="사용자항목17", L133, 0)</f>
        <v>0</v>
      </c>
      <c r="AT133">
        <f>IF(P133="사용자항목18", L133, 0)</f>
        <v>0</v>
      </c>
      <c r="AU133">
        <f>IF(P133="사용자항목19", L133, 0)</f>
        <v>0</v>
      </c>
    </row>
    <row r="134" spans="1:51" ht="20.100000000000001" customHeight="1" x14ac:dyDescent="0.3">
      <c r="A134" s="13" t="s">
        <v>929</v>
      </c>
      <c r="B134" s="13" t="s">
        <v>930</v>
      </c>
      <c r="C134" s="15" t="s">
        <v>39</v>
      </c>
      <c r="D134" s="16">
        <v>2.9</v>
      </c>
      <c r="E134" s="16"/>
      <c r="F134" s="16">
        <f>ROUNDDOWN(D134*E134, 0)</f>
        <v>0</v>
      </c>
      <c r="G134" s="16"/>
      <c r="H134" s="16">
        <f>ROUNDDOWN(D134*G134, 0)</f>
        <v>0</v>
      </c>
      <c r="I134" s="16"/>
      <c r="J134" s="16">
        <f>ROUNDDOWN(D134*I134, 0)</f>
        <v>0</v>
      </c>
      <c r="K134" s="16">
        <f t="shared" si="42"/>
        <v>0</v>
      </c>
      <c r="L134" s="16">
        <f t="shared" si="42"/>
        <v>0</v>
      </c>
      <c r="M134" s="23" t="s">
        <v>928</v>
      </c>
      <c r="O134" t="str">
        <f>""</f>
        <v/>
      </c>
      <c r="P134" s="1" t="s">
        <v>308</v>
      </c>
      <c r="Q134">
        <v>1</v>
      </c>
      <c r="R134">
        <f>IF(P134="기계경비", J134, 0)</f>
        <v>0</v>
      </c>
      <c r="S134">
        <f>IF(P134="운반비", L134, 0)</f>
        <v>0</v>
      </c>
      <c r="T134">
        <f>IF(P134="작업부산물", F134, 0)</f>
        <v>0</v>
      </c>
      <c r="U134">
        <f>IF(P134="관급", F134, 0)</f>
        <v>0</v>
      </c>
      <c r="V134">
        <f>IF(P134="외주비", J134, 0)</f>
        <v>0</v>
      </c>
      <c r="W134">
        <f>IF(P134="장비비", J134, 0)</f>
        <v>0</v>
      </c>
      <c r="X134">
        <f>IF(P134="폐기물처리비", L134, 0)</f>
        <v>0</v>
      </c>
      <c r="Y134">
        <f>IF(P134="가설비", J134, 0)</f>
        <v>0</v>
      </c>
      <c r="Z134">
        <f>IF(P134="잡비제외분", F134, 0)</f>
        <v>0</v>
      </c>
      <c r="AA134">
        <f>IF(P134="사급자재대", L134, 0)</f>
        <v>0</v>
      </c>
      <c r="AB134">
        <f>IF(P134="관급자재대", L134, 0)</f>
        <v>0</v>
      </c>
      <c r="AC134">
        <f>IF(P134="사용자항목1", L134, 0)</f>
        <v>0</v>
      </c>
      <c r="AD134">
        <f>IF(P134="사용자항목2", L134, 0)</f>
        <v>0</v>
      </c>
      <c r="AE134">
        <f>IF(P134="안전관리비", L134, 0)</f>
        <v>0</v>
      </c>
      <c r="AF134">
        <f>IF(P134="품질관리비", L134, 0)</f>
        <v>0</v>
      </c>
      <c r="AG134">
        <f>IF(P134="작업부산물(철거해체)", L134, 0)</f>
        <v>0</v>
      </c>
      <c r="AH134">
        <f>IF(P134="사용자항목6", L134, 0)</f>
        <v>0</v>
      </c>
      <c r="AI134">
        <f>IF(P134="사용자항목7", L134, 0)</f>
        <v>0</v>
      </c>
      <c r="AJ134">
        <f>IF(P134="관급자재대(관급자)", L134, 0)</f>
        <v>0</v>
      </c>
      <c r="AK134">
        <f>IF(P134="관급자재대(관급자)", L134, 0)</f>
        <v>0</v>
      </c>
      <c r="AL134">
        <f>IF(P134="사용자항목10", L134, 0)</f>
        <v>0</v>
      </c>
      <c r="AM134">
        <f>IF(P134="폐기물처리비(일반)", L134, 0)</f>
        <v>0</v>
      </c>
      <c r="AN134">
        <f>IF(P134="폐기물처리비(지정)", L134, 0)</f>
        <v>0</v>
      </c>
      <c r="AO134">
        <f>IF(P134="사용자항목13", L134, 0)</f>
        <v>0</v>
      </c>
      <c r="AP134">
        <f>IF(P134="사용자항목14", L134, 0)</f>
        <v>0</v>
      </c>
      <c r="AQ134">
        <f>IF(P134="사용자항목15", L134, 0)</f>
        <v>0</v>
      </c>
      <c r="AR134">
        <f>IF(P134="사용자항목16", L134, 0)</f>
        <v>0</v>
      </c>
      <c r="AS134">
        <f>IF(P134="사용자항목17", L134, 0)</f>
        <v>0</v>
      </c>
      <c r="AT134">
        <f>IF(P134="사용자항목18", L134, 0)</f>
        <v>0</v>
      </c>
      <c r="AU134">
        <f>IF(P134="사용자항목19", L134, 0)</f>
        <v>0</v>
      </c>
    </row>
    <row r="135" spans="1:51" ht="20.100000000000001" customHeight="1" x14ac:dyDescent="0.3">
      <c r="A135" s="13" t="s">
        <v>932</v>
      </c>
      <c r="B135" s="13" t="s">
        <v>933</v>
      </c>
      <c r="C135" s="15" t="s">
        <v>39</v>
      </c>
      <c r="D135" s="16">
        <v>74.900000000000006</v>
      </c>
      <c r="E135" s="16"/>
      <c r="F135" s="16">
        <f>ROUNDDOWN(D135*E135, 0)</f>
        <v>0</v>
      </c>
      <c r="G135" s="16"/>
      <c r="H135" s="16">
        <f>ROUNDDOWN(D135*G135, 0)</f>
        <v>0</v>
      </c>
      <c r="I135" s="16"/>
      <c r="J135" s="16">
        <f>ROUNDDOWN(D135*I135, 0)</f>
        <v>0</v>
      </c>
      <c r="K135" s="16">
        <f t="shared" si="42"/>
        <v>0</v>
      </c>
      <c r="L135" s="16">
        <f t="shared" si="42"/>
        <v>0</v>
      </c>
      <c r="M135" s="23" t="s">
        <v>931</v>
      </c>
      <c r="O135" t="str">
        <f>""</f>
        <v/>
      </c>
      <c r="P135" s="1" t="s">
        <v>308</v>
      </c>
      <c r="Q135">
        <v>1</v>
      </c>
      <c r="R135">
        <f>IF(P135="기계경비", J135, 0)</f>
        <v>0</v>
      </c>
      <c r="S135">
        <f>IF(P135="운반비", L135, 0)</f>
        <v>0</v>
      </c>
      <c r="T135">
        <f>IF(P135="작업부산물", F135, 0)</f>
        <v>0</v>
      </c>
      <c r="U135">
        <f>IF(P135="관급", F135, 0)</f>
        <v>0</v>
      </c>
      <c r="V135">
        <f>IF(P135="외주비", J135, 0)</f>
        <v>0</v>
      </c>
      <c r="W135">
        <f>IF(P135="장비비", J135, 0)</f>
        <v>0</v>
      </c>
      <c r="X135">
        <f>IF(P135="폐기물처리비", L135, 0)</f>
        <v>0</v>
      </c>
      <c r="Y135">
        <f>IF(P135="가설비", J135, 0)</f>
        <v>0</v>
      </c>
      <c r="Z135">
        <f>IF(P135="잡비제외분", F135, 0)</f>
        <v>0</v>
      </c>
      <c r="AA135">
        <f>IF(P135="사급자재대", L135, 0)</f>
        <v>0</v>
      </c>
      <c r="AB135">
        <f>IF(P135="관급자재대", L135, 0)</f>
        <v>0</v>
      </c>
      <c r="AC135">
        <f>IF(P135="사용자항목1", L135, 0)</f>
        <v>0</v>
      </c>
      <c r="AD135">
        <f>IF(P135="사용자항목2", L135, 0)</f>
        <v>0</v>
      </c>
      <c r="AE135">
        <f>IF(P135="안전관리비", L135, 0)</f>
        <v>0</v>
      </c>
      <c r="AF135">
        <f>IF(P135="품질관리비", L135, 0)</f>
        <v>0</v>
      </c>
      <c r="AG135">
        <f>IF(P135="작업부산물(철거해체)", L135, 0)</f>
        <v>0</v>
      </c>
      <c r="AH135">
        <f>IF(P135="사용자항목6", L135, 0)</f>
        <v>0</v>
      </c>
      <c r="AI135">
        <f>IF(P135="사용자항목7", L135, 0)</f>
        <v>0</v>
      </c>
      <c r="AJ135">
        <f>IF(P135="관급자재대(관급자)", L135, 0)</f>
        <v>0</v>
      </c>
      <c r="AK135">
        <f>IF(P135="관급자재대(관급자)", L135, 0)</f>
        <v>0</v>
      </c>
      <c r="AL135">
        <f>IF(P135="사용자항목10", L135, 0)</f>
        <v>0</v>
      </c>
      <c r="AM135">
        <f>IF(P135="폐기물처리비(일반)", L135, 0)</f>
        <v>0</v>
      </c>
      <c r="AN135">
        <f>IF(P135="폐기물처리비(지정)", L135, 0)</f>
        <v>0</v>
      </c>
      <c r="AO135">
        <f>IF(P135="사용자항목13", L135, 0)</f>
        <v>0</v>
      </c>
      <c r="AP135">
        <f>IF(P135="사용자항목14", L135, 0)</f>
        <v>0</v>
      </c>
      <c r="AQ135">
        <f>IF(P135="사용자항목15", L135, 0)</f>
        <v>0</v>
      </c>
      <c r="AR135">
        <f>IF(P135="사용자항목16", L135, 0)</f>
        <v>0</v>
      </c>
      <c r="AS135">
        <f>IF(P135="사용자항목17", L135, 0)</f>
        <v>0</v>
      </c>
      <c r="AT135">
        <f>IF(P135="사용자항목18", L135, 0)</f>
        <v>0</v>
      </c>
      <c r="AU135">
        <f>IF(P135="사용자항목19", L135, 0)</f>
        <v>0</v>
      </c>
      <c r="AY135" s="1" t="s">
        <v>40</v>
      </c>
    </row>
    <row r="136" spans="1:51" ht="20.100000000000001" customHeight="1" x14ac:dyDescent="0.3">
      <c r="A136" s="14"/>
      <c r="B136" s="14"/>
      <c r="C136" s="21"/>
      <c r="D136" s="16"/>
      <c r="E136" s="16"/>
      <c r="F136" s="16"/>
      <c r="G136" s="16"/>
      <c r="H136" s="16"/>
      <c r="I136" s="16"/>
      <c r="J136" s="16"/>
      <c r="K136" s="16"/>
      <c r="L136" s="16"/>
      <c r="M136" s="16"/>
    </row>
    <row r="137" spans="1:51" ht="20.100000000000001" customHeight="1" x14ac:dyDescent="0.3">
      <c r="A137" s="14"/>
      <c r="B137" s="14"/>
      <c r="C137" s="21"/>
      <c r="D137" s="16"/>
      <c r="E137" s="16"/>
      <c r="F137" s="16"/>
      <c r="G137" s="16"/>
      <c r="H137" s="16"/>
      <c r="I137" s="16"/>
      <c r="J137" s="16"/>
      <c r="K137" s="16"/>
      <c r="L137" s="16"/>
      <c r="M137" s="16"/>
    </row>
    <row r="138" spans="1:51" ht="20.100000000000001" customHeight="1" x14ac:dyDescent="0.3">
      <c r="A138" s="14"/>
      <c r="B138" s="14"/>
      <c r="C138" s="21"/>
      <c r="D138" s="16"/>
      <c r="E138" s="16"/>
      <c r="F138" s="16"/>
      <c r="G138" s="16"/>
      <c r="H138" s="16"/>
      <c r="I138" s="16"/>
      <c r="J138" s="16"/>
      <c r="K138" s="16"/>
      <c r="L138" s="16"/>
      <c r="M138" s="16"/>
    </row>
    <row r="139" spans="1:51" ht="20.100000000000001" customHeight="1" x14ac:dyDescent="0.3">
      <c r="A139" s="14"/>
      <c r="B139" s="14"/>
      <c r="C139" s="21"/>
      <c r="D139" s="16"/>
      <c r="E139" s="16"/>
      <c r="F139" s="16"/>
      <c r="G139" s="16"/>
      <c r="H139" s="16"/>
      <c r="I139" s="16"/>
      <c r="J139" s="16"/>
      <c r="K139" s="16"/>
      <c r="L139" s="16"/>
      <c r="M139" s="16"/>
    </row>
    <row r="140" spans="1:51" ht="20.100000000000001" customHeight="1" x14ac:dyDescent="0.3">
      <c r="A140" s="14"/>
      <c r="B140" s="14"/>
      <c r="C140" s="21"/>
      <c r="D140" s="16"/>
      <c r="E140" s="16"/>
      <c r="F140" s="16"/>
      <c r="G140" s="16"/>
      <c r="H140" s="16"/>
      <c r="I140" s="16"/>
      <c r="J140" s="16"/>
      <c r="K140" s="16"/>
      <c r="L140" s="16"/>
      <c r="M140" s="16"/>
    </row>
    <row r="141" spans="1:51" ht="20.100000000000001" customHeight="1" x14ac:dyDescent="0.3">
      <c r="A141" s="14"/>
      <c r="B141" s="14"/>
      <c r="C141" s="21"/>
      <c r="D141" s="16"/>
      <c r="E141" s="16"/>
      <c r="F141" s="16"/>
      <c r="G141" s="16"/>
      <c r="H141" s="16"/>
      <c r="I141" s="16"/>
      <c r="J141" s="16"/>
      <c r="K141" s="16"/>
      <c r="L141" s="16"/>
      <c r="M141" s="16"/>
    </row>
    <row r="142" spans="1:51" ht="20.100000000000001" customHeight="1" x14ac:dyDescent="0.3">
      <c r="A142" s="14"/>
      <c r="B142" s="14"/>
      <c r="C142" s="21"/>
      <c r="D142" s="16"/>
      <c r="E142" s="16"/>
      <c r="F142" s="16"/>
      <c r="G142" s="16"/>
      <c r="H142" s="16"/>
      <c r="I142" s="16"/>
      <c r="J142" s="16"/>
      <c r="K142" s="16"/>
      <c r="L142" s="16"/>
      <c r="M142" s="16"/>
    </row>
    <row r="143" spans="1:51" ht="20.100000000000001" customHeight="1" x14ac:dyDescent="0.3">
      <c r="A143" s="14"/>
      <c r="B143" s="14"/>
      <c r="C143" s="21"/>
      <c r="D143" s="16"/>
      <c r="E143" s="16"/>
      <c r="F143" s="16"/>
      <c r="G143" s="16"/>
      <c r="H143" s="16"/>
      <c r="I143" s="16"/>
      <c r="J143" s="16"/>
      <c r="K143" s="16"/>
      <c r="L143" s="16"/>
      <c r="M143" s="16"/>
    </row>
    <row r="144" spans="1:51" ht="20.100000000000001" customHeight="1" x14ac:dyDescent="0.3">
      <c r="A144" s="14"/>
      <c r="B144" s="14"/>
      <c r="C144" s="21"/>
      <c r="D144" s="16"/>
      <c r="E144" s="16"/>
      <c r="F144" s="16"/>
      <c r="G144" s="16"/>
      <c r="H144" s="16"/>
      <c r="I144" s="16"/>
      <c r="J144" s="16"/>
      <c r="K144" s="16"/>
      <c r="L144" s="16"/>
      <c r="M144" s="16"/>
    </row>
    <row r="145" spans="1:51" ht="20.100000000000001" customHeight="1" x14ac:dyDescent="0.3">
      <c r="A145" s="14"/>
      <c r="B145" s="14"/>
      <c r="C145" s="21"/>
      <c r="D145" s="16"/>
      <c r="E145" s="16"/>
      <c r="F145" s="16"/>
      <c r="G145" s="16"/>
      <c r="H145" s="16"/>
      <c r="I145" s="16"/>
      <c r="J145" s="16"/>
      <c r="K145" s="16"/>
      <c r="L145" s="16"/>
      <c r="M145" s="16"/>
    </row>
    <row r="146" spans="1:51" ht="20.100000000000001" customHeight="1" x14ac:dyDescent="0.3">
      <c r="A146" s="14"/>
      <c r="B146" s="14"/>
      <c r="C146" s="21"/>
      <c r="D146" s="16"/>
      <c r="E146" s="16"/>
      <c r="F146" s="16"/>
      <c r="G146" s="16"/>
      <c r="H146" s="16"/>
      <c r="I146" s="16"/>
      <c r="J146" s="16"/>
      <c r="K146" s="16"/>
      <c r="L146" s="16"/>
      <c r="M146" s="16"/>
    </row>
    <row r="147" spans="1:51" ht="20.100000000000001" customHeight="1" x14ac:dyDescent="0.3">
      <c r="A147" s="14"/>
      <c r="B147" s="14"/>
      <c r="C147" s="21"/>
      <c r="D147" s="16"/>
      <c r="E147" s="16"/>
      <c r="F147" s="16"/>
      <c r="G147" s="16"/>
      <c r="H147" s="16"/>
      <c r="I147" s="16"/>
      <c r="J147" s="16"/>
      <c r="K147" s="16"/>
      <c r="L147" s="16"/>
      <c r="M147" s="16"/>
    </row>
    <row r="148" spans="1:51" ht="20.100000000000001" customHeight="1" x14ac:dyDescent="0.3">
      <c r="A148" s="14"/>
      <c r="B148" s="14"/>
      <c r="C148" s="21"/>
      <c r="D148" s="16"/>
      <c r="E148" s="16"/>
      <c r="F148" s="16"/>
      <c r="G148" s="16"/>
      <c r="H148" s="16"/>
      <c r="I148" s="16"/>
      <c r="J148" s="16"/>
      <c r="K148" s="16"/>
      <c r="L148" s="16"/>
      <c r="M148" s="16"/>
    </row>
    <row r="149" spans="1:51" ht="20.100000000000001" customHeight="1" x14ac:dyDescent="0.3">
      <c r="A149" s="14"/>
      <c r="B149" s="14"/>
      <c r="C149" s="21"/>
      <c r="D149" s="16"/>
      <c r="E149" s="16"/>
      <c r="F149" s="16"/>
      <c r="G149" s="16"/>
      <c r="H149" s="16"/>
      <c r="I149" s="16"/>
      <c r="J149" s="16"/>
      <c r="K149" s="16"/>
      <c r="L149" s="16"/>
      <c r="M149" s="16"/>
    </row>
    <row r="150" spans="1:51" ht="20.100000000000001" customHeight="1" x14ac:dyDescent="0.3">
      <c r="A150" s="14"/>
      <c r="B150" s="14"/>
      <c r="C150" s="21"/>
      <c r="D150" s="16"/>
      <c r="E150" s="16"/>
      <c r="F150" s="16"/>
      <c r="G150" s="16"/>
      <c r="H150" s="16"/>
      <c r="I150" s="16"/>
      <c r="J150" s="16"/>
      <c r="K150" s="16"/>
      <c r="L150" s="16"/>
      <c r="M150" s="16"/>
    </row>
    <row r="151" spans="1:51" ht="20.100000000000001" customHeight="1" x14ac:dyDescent="0.3">
      <c r="A151" s="17" t="s">
        <v>320</v>
      </c>
      <c r="B151" s="18"/>
      <c r="C151" s="19"/>
      <c r="D151" s="20"/>
      <c r="E151" s="20"/>
      <c r="F151" s="20">
        <f>ROUNDDOWN(SUMIF(Q132:Q150, "1", F132:F150), 0)</f>
        <v>0</v>
      </c>
      <c r="G151" s="20"/>
      <c r="H151" s="20">
        <f>ROUNDDOWN(SUMIF(Q132:Q150, "1", H132:H150), 0)</f>
        <v>0</v>
      </c>
      <c r="I151" s="20"/>
      <c r="J151" s="20">
        <f>ROUNDDOWN(SUMIF(Q132:Q150, "1", J132:J150), 0)</f>
        <v>0</v>
      </c>
      <c r="K151" s="20"/>
      <c r="L151" s="20">
        <f>F151+H151+J151</f>
        <v>0</v>
      </c>
      <c r="M151" s="20"/>
      <c r="R151">
        <f t="shared" ref="R151:AY151" si="43">ROUNDDOWN(SUM(R132:R135), 0)</f>
        <v>0</v>
      </c>
      <c r="S151">
        <f t="shared" si="43"/>
        <v>0</v>
      </c>
      <c r="T151">
        <f t="shared" si="43"/>
        <v>0</v>
      </c>
      <c r="U151">
        <f t="shared" si="43"/>
        <v>0</v>
      </c>
      <c r="V151">
        <f t="shared" si="43"/>
        <v>0</v>
      </c>
      <c r="W151">
        <f t="shared" si="43"/>
        <v>0</v>
      </c>
      <c r="X151">
        <f t="shared" si="43"/>
        <v>0</v>
      </c>
      <c r="Y151">
        <f t="shared" si="43"/>
        <v>0</v>
      </c>
      <c r="Z151">
        <f t="shared" si="43"/>
        <v>0</v>
      </c>
      <c r="AA151">
        <f t="shared" si="43"/>
        <v>0</v>
      </c>
      <c r="AB151">
        <f t="shared" si="43"/>
        <v>0</v>
      </c>
      <c r="AC151">
        <f t="shared" si="43"/>
        <v>0</v>
      </c>
      <c r="AD151">
        <f t="shared" si="43"/>
        <v>0</v>
      </c>
      <c r="AE151">
        <f t="shared" si="43"/>
        <v>0</v>
      </c>
      <c r="AF151">
        <f t="shared" si="43"/>
        <v>0</v>
      </c>
      <c r="AG151">
        <f t="shared" si="43"/>
        <v>0</v>
      </c>
      <c r="AH151">
        <f t="shared" si="43"/>
        <v>0</v>
      </c>
      <c r="AI151">
        <f t="shared" si="43"/>
        <v>0</v>
      </c>
      <c r="AJ151">
        <f t="shared" si="43"/>
        <v>0</v>
      </c>
      <c r="AK151">
        <f t="shared" si="43"/>
        <v>0</v>
      </c>
      <c r="AL151">
        <f t="shared" si="43"/>
        <v>0</v>
      </c>
      <c r="AM151">
        <f t="shared" si="43"/>
        <v>0</v>
      </c>
      <c r="AN151">
        <f t="shared" si="43"/>
        <v>0</v>
      </c>
      <c r="AO151">
        <f t="shared" si="43"/>
        <v>0</v>
      </c>
      <c r="AP151">
        <f t="shared" si="43"/>
        <v>0</v>
      </c>
      <c r="AQ151">
        <f t="shared" si="43"/>
        <v>0</v>
      </c>
      <c r="AR151">
        <f t="shared" si="43"/>
        <v>0</v>
      </c>
      <c r="AS151">
        <f t="shared" si="43"/>
        <v>0</v>
      </c>
      <c r="AT151">
        <f t="shared" si="43"/>
        <v>0</v>
      </c>
      <c r="AU151">
        <f t="shared" si="43"/>
        <v>0</v>
      </c>
      <c r="AV151">
        <f t="shared" si="43"/>
        <v>0</v>
      </c>
      <c r="AW151">
        <f t="shared" si="43"/>
        <v>0</v>
      </c>
      <c r="AX151">
        <f t="shared" si="43"/>
        <v>0</v>
      </c>
      <c r="AY151">
        <f t="shared" si="43"/>
        <v>0</v>
      </c>
    </row>
    <row r="152" spans="1:51" ht="20.100000000000001" customHeight="1" x14ac:dyDescent="0.3">
      <c r="A152" s="57" t="s">
        <v>1099</v>
      </c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58"/>
      <c r="M152" s="58"/>
    </row>
    <row r="153" spans="1:51" ht="20.100000000000001" customHeight="1" x14ac:dyDescent="0.3">
      <c r="A153" s="13" t="s">
        <v>464</v>
      </c>
      <c r="B153" s="13" t="s">
        <v>935</v>
      </c>
      <c r="C153" s="15" t="s">
        <v>39</v>
      </c>
      <c r="D153" s="16">
        <v>34</v>
      </c>
      <c r="E153" s="16"/>
      <c r="F153" s="16">
        <f t="shared" ref="F153:F158" si="44">ROUNDDOWN(D153*E153, 0)</f>
        <v>0</v>
      </c>
      <c r="G153" s="16"/>
      <c r="H153" s="16">
        <f t="shared" ref="H153:H158" si="45">ROUNDDOWN(D153*G153, 0)</f>
        <v>0</v>
      </c>
      <c r="I153" s="16"/>
      <c r="J153" s="16">
        <f t="shared" ref="J153:J158" si="46">ROUNDDOWN(D153*I153, 0)</f>
        <v>0</v>
      </c>
      <c r="K153" s="16">
        <f t="shared" ref="K153:L158" si="47">E153+G153+I153</f>
        <v>0</v>
      </c>
      <c r="L153" s="16">
        <f t="shared" si="47"/>
        <v>0</v>
      </c>
      <c r="M153" s="23" t="s">
        <v>934</v>
      </c>
      <c r="O153" t="str">
        <f>""</f>
        <v/>
      </c>
      <c r="P153" s="1" t="s">
        <v>308</v>
      </c>
      <c r="Q153">
        <v>1</v>
      </c>
      <c r="R153">
        <f t="shared" ref="R153:R158" si="48">IF(P153="기계경비", J153, 0)</f>
        <v>0</v>
      </c>
      <c r="S153">
        <f t="shared" ref="S153:S158" si="49">IF(P153="운반비", L153, 0)</f>
        <v>0</v>
      </c>
      <c r="T153">
        <f t="shared" ref="T153:T158" si="50">IF(P153="작업부산물", F153, 0)</f>
        <v>0</v>
      </c>
      <c r="U153">
        <f t="shared" ref="U153:U158" si="51">IF(P153="관급", F153, 0)</f>
        <v>0</v>
      </c>
      <c r="V153">
        <f t="shared" ref="V153:V158" si="52">IF(P153="외주비", J153, 0)</f>
        <v>0</v>
      </c>
      <c r="W153">
        <f t="shared" ref="W153:W158" si="53">IF(P153="장비비", J153, 0)</f>
        <v>0</v>
      </c>
      <c r="X153">
        <f t="shared" ref="X153:X158" si="54">IF(P153="폐기물처리비", L153, 0)</f>
        <v>0</v>
      </c>
      <c r="Y153">
        <f t="shared" ref="Y153:Y158" si="55">IF(P153="가설비", J153, 0)</f>
        <v>0</v>
      </c>
      <c r="Z153">
        <f t="shared" ref="Z153:Z158" si="56">IF(P153="잡비제외분", F153, 0)</f>
        <v>0</v>
      </c>
      <c r="AA153">
        <f t="shared" ref="AA153:AA158" si="57">IF(P153="사급자재대", L153, 0)</f>
        <v>0</v>
      </c>
      <c r="AB153">
        <f t="shared" ref="AB153:AB158" si="58">IF(P153="관급자재대", L153, 0)</f>
        <v>0</v>
      </c>
      <c r="AC153">
        <f t="shared" ref="AC153:AC158" si="59">IF(P153="사용자항목1", L153, 0)</f>
        <v>0</v>
      </c>
      <c r="AD153">
        <f t="shared" ref="AD153:AD158" si="60">IF(P153="사용자항목2", L153, 0)</f>
        <v>0</v>
      </c>
      <c r="AE153">
        <f t="shared" ref="AE153:AE158" si="61">IF(P153="안전관리비", L153, 0)</f>
        <v>0</v>
      </c>
      <c r="AF153">
        <f t="shared" ref="AF153:AF158" si="62">IF(P153="품질관리비", L153, 0)</f>
        <v>0</v>
      </c>
      <c r="AG153">
        <f t="shared" ref="AG153:AG158" si="63">IF(P153="작업부산물(철거해체)", L153, 0)</f>
        <v>0</v>
      </c>
      <c r="AH153">
        <f t="shared" ref="AH153:AH158" si="64">IF(P153="사용자항목6", L153, 0)</f>
        <v>0</v>
      </c>
      <c r="AI153">
        <f t="shared" ref="AI153:AI158" si="65">IF(P153="사용자항목7", L153, 0)</f>
        <v>0</v>
      </c>
      <c r="AJ153">
        <f t="shared" ref="AJ153:AJ158" si="66">IF(P153="관급자재대(관급자)", L153, 0)</f>
        <v>0</v>
      </c>
      <c r="AK153">
        <f t="shared" ref="AK153:AK158" si="67">IF(P153="관급자재대(관급자)", L153, 0)</f>
        <v>0</v>
      </c>
      <c r="AL153">
        <f t="shared" ref="AL153:AL158" si="68">IF(P153="사용자항목10", L153, 0)</f>
        <v>0</v>
      </c>
      <c r="AM153">
        <f t="shared" ref="AM153:AM158" si="69">IF(P153="폐기물처리비(일반)", L153, 0)</f>
        <v>0</v>
      </c>
      <c r="AN153">
        <f t="shared" ref="AN153:AN158" si="70">IF(P153="폐기물처리비(지정)", L153, 0)</f>
        <v>0</v>
      </c>
      <c r="AO153">
        <f t="shared" ref="AO153:AO158" si="71">IF(P153="사용자항목13", L153, 0)</f>
        <v>0</v>
      </c>
      <c r="AP153">
        <f t="shared" ref="AP153:AP158" si="72">IF(P153="사용자항목14", L153, 0)</f>
        <v>0</v>
      </c>
      <c r="AQ153">
        <f t="shared" ref="AQ153:AQ158" si="73">IF(P153="사용자항목15", L153, 0)</f>
        <v>0</v>
      </c>
      <c r="AR153">
        <f t="shared" ref="AR153:AR158" si="74">IF(P153="사용자항목16", L153, 0)</f>
        <v>0</v>
      </c>
      <c r="AS153">
        <f t="shared" ref="AS153:AS158" si="75">IF(P153="사용자항목17", L153, 0)</f>
        <v>0</v>
      </c>
      <c r="AT153">
        <f t="shared" ref="AT153:AT158" si="76">IF(P153="사용자항목18", L153, 0)</f>
        <v>0</v>
      </c>
      <c r="AU153">
        <f t="shared" ref="AU153:AU158" si="77">IF(P153="사용자항목19", L153, 0)</f>
        <v>0</v>
      </c>
    </row>
    <row r="154" spans="1:51" ht="20.100000000000001" customHeight="1" x14ac:dyDescent="0.3">
      <c r="A154" s="13" t="s">
        <v>937</v>
      </c>
      <c r="B154" s="13" t="s">
        <v>938</v>
      </c>
      <c r="C154" s="15" t="s">
        <v>39</v>
      </c>
      <c r="D154" s="16">
        <v>1669</v>
      </c>
      <c r="E154" s="16"/>
      <c r="F154" s="16">
        <f t="shared" si="44"/>
        <v>0</v>
      </c>
      <c r="G154" s="16"/>
      <c r="H154" s="16">
        <f t="shared" si="45"/>
        <v>0</v>
      </c>
      <c r="I154" s="16"/>
      <c r="J154" s="16">
        <f t="shared" si="46"/>
        <v>0</v>
      </c>
      <c r="K154" s="16">
        <f t="shared" si="47"/>
        <v>0</v>
      </c>
      <c r="L154" s="16">
        <f t="shared" si="47"/>
        <v>0</v>
      </c>
      <c r="M154" s="23" t="s">
        <v>936</v>
      </c>
      <c r="O154" t="str">
        <f>""</f>
        <v/>
      </c>
      <c r="P154" s="1" t="s">
        <v>308</v>
      </c>
      <c r="Q154">
        <v>1</v>
      </c>
      <c r="R154">
        <f t="shared" si="48"/>
        <v>0</v>
      </c>
      <c r="S154">
        <f t="shared" si="49"/>
        <v>0</v>
      </c>
      <c r="T154">
        <f t="shared" si="50"/>
        <v>0</v>
      </c>
      <c r="U154">
        <f t="shared" si="51"/>
        <v>0</v>
      </c>
      <c r="V154">
        <f t="shared" si="52"/>
        <v>0</v>
      </c>
      <c r="W154">
        <f t="shared" si="53"/>
        <v>0</v>
      </c>
      <c r="X154">
        <f t="shared" si="54"/>
        <v>0</v>
      </c>
      <c r="Y154">
        <f t="shared" si="55"/>
        <v>0</v>
      </c>
      <c r="Z154">
        <f t="shared" si="56"/>
        <v>0</v>
      </c>
      <c r="AA154">
        <f t="shared" si="57"/>
        <v>0</v>
      </c>
      <c r="AB154">
        <f t="shared" si="58"/>
        <v>0</v>
      </c>
      <c r="AC154">
        <f t="shared" si="59"/>
        <v>0</v>
      </c>
      <c r="AD154">
        <f t="shared" si="60"/>
        <v>0</v>
      </c>
      <c r="AE154">
        <f t="shared" si="61"/>
        <v>0</v>
      </c>
      <c r="AF154">
        <f t="shared" si="62"/>
        <v>0</v>
      </c>
      <c r="AG154">
        <f t="shared" si="63"/>
        <v>0</v>
      </c>
      <c r="AH154">
        <f t="shared" si="64"/>
        <v>0</v>
      </c>
      <c r="AI154">
        <f t="shared" si="65"/>
        <v>0</v>
      </c>
      <c r="AJ154">
        <f t="shared" si="66"/>
        <v>0</v>
      </c>
      <c r="AK154">
        <f t="shared" si="67"/>
        <v>0</v>
      </c>
      <c r="AL154">
        <f t="shared" si="68"/>
        <v>0</v>
      </c>
      <c r="AM154">
        <f t="shared" si="69"/>
        <v>0</v>
      </c>
      <c r="AN154">
        <f t="shared" si="70"/>
        <v>0</v>
      </c>
      <c r="AO154">
        <f t="shared" si="71"/>
        <v>0</v>
      </c>
      <c r="AP154">
        <f t="shared" si="72"/>
        <v>0</v>
      </c>
      <c r="AQ154">
        <f t="shared" si="73"/>
        <v>0</v>
      </c>
      <c r="AR154">
        <f t="shared" si="74"/>
        <v>0</v>
      </c>
      <c r="AS154">
        <f t="shared" si="75"/>
        <v>0</v>
      </c>
      <c r="AT154">
        <f t="shared" si="76"/>
        <v>0</v>
      </c>
      <c r="AU154">
        <f t="shared" si="77"/>
        <v>0</v>
      </c>
    </row>
    <row r="155" spans="1:51" ht="20.100000000000001" customHeight="1" x14ac:dyDescent="0.3">
      <c r="A155" s="13" t="s">
        <v>135</v>
      </c>
      <c r="B155" s="13" t="s">
        <v>136</v>
      </c>
      <c r="C155" s="15" t="s">
        <v>74</v>
      </c>
      <c r="D155" s="16">
        <v>680</v>
      </c>
      <c r="E155" s="16"/>
      <c r="F155" s="16">
        <f t="shared" si="44"/>
        <v>0</v>
      </c>
      <c r="G155" s="16"/>
      <c r="H155" s="16">
        <f t="shared" si="45"/>
        <v>0</v>
      </c>
      <c r="I155" s="16"/>
      <c r="J155" s="16">
        <f t="shared" si="46"/>
        <v>0</v>
      </c>
      <c r="K155" s="16">
        <f t="shared" si="47"/>
        <v>0</v>
      </c>
      <c r="L155" s="16">
        <f t="shared" si="47"/>
        <v>0</v>
      </c>
      <c r="M155" s="23" t="s">
        <v>1100</v>
      </c>
      <c r="O155" t="str">
        <f>"01"</f>
        <v>01</v>
      </c>
      <c r="P155" s="1" t="s">
        <v>308</v>
      </c>
      <c r="Q155">
        <v>1</v>
      </c>
      <c r="R155">
        <f t="shared" si="48"/>
        <v>0</v>
      </c>
      <c r="S155">
        <f t="shared" si="49"/>
        <v>0</v>
      </c>
      <c r="T155">
        <f t="shared" si="50"/>
        <v>0</v>
      </c>
      <c r="U155">
        <f t="shared" si="51"/>
        <v>0</v>
      </c>
      <c r="V155">
        <f t="shared" si="52"/>
        <v>0</v>
      </c>
      <c r="W155">
        <f t="shared" si="53"/>
        <v>0</v>
      </c>
      <c r="X155">
        <f t="shared" si="54"/>
        <v>0</v>
      </c>
      <c r="Y155">
        <f t="shared" si="55"/>
        <v>0</v>
      </c>
      <c r="Z155">
        <f t="shared" si="56"/>
        <v>0</v>
      </c>
      <c r="AA155">
        <f t="shared" si="57"/>
        <v>0</v>
      </c>
      <c r="AB155">
        <f t="shared" si="58"/>
        <v>0</v>
      </c>
      <c r="AC155">
        <f t="shared" si="59"/>
        <v>0</v>
      </c>
      <c r="AD155">
        <f t="shared" si="60"/>
        <v>0</v>
      </c>
      <c r="AE155">
        <f t="shared" si="61"/>
        <v>0</v>
      </c>
      <c r="AF155">
        <f t="shared" si="62"/>
        <v>0</v>
      </c>
      <c r="AG155">
        <f t="shared" si="63"/>
        <v>0</v>
      </c>
      <c r="AH155">
        <f t="shared" si="64"/>
        <v>0</v>
      </c>
      <c r="AI155">
        <f t="shared" si="65"/>
        <v>0</v>
      </c>
      <c r="AJ155">
        <f t="shared" si="66"/>
        <v>0</v>
      </c>
      <c r="AK155">
        <f t="shared" si="67"/>
        <v>0</v>
      </c>
      <c r="AL155">
        <f t="shared" si="68"/>
        <v>0</v>
      </c>
      <c r="AM155">
        <f t="shared" si="69"/>
        <v>0</v>
      </c>
      <c r="AN155">
        <f t="shared" si="70"/>
        <v>0</v>
      </c>
      <c r="AO155">
        <f t="shared" si="71"/>
        <v>0</v>
      </c>
      <c r="AP155">
        <f t="shared" si="72"/>
        <v>0</v>
      </c>
      <c r="AQ155">
        <f t="shared" si="73"/>
        <v>0</v>
      </c>
      <c r="AR155">
        <f t="shared" si="74"/>
        <v>0</v>
      </c>
      <c r="AS155">
        <f t="shared" si="75"/>
        <v>0</v>
      </c>
      <c r="AT155">
        <f t="shared" si="76"/>
        <v>0</v>
      </c>
      <c r="AU155">
        <f t="shared" si="77"/>
        <v>0</v>
      </c>
    </row>
    <row r="156" spans="1:51" ht="20.100000000000001" customHeight="1" x14ac:dyDescent="0.3">
      <c r="A156" s="13" t="s">
        <v>940</v>
      </c>
      <c r="B156" s="13" t="s">
        <v>941</v>
      </c>
      <c r="C156" s="15" t="s">
        <v>36</v>
      </c>
      <c r="D156" s="16">
        <v>367.9</v>
      </c>
      <c r="E156" s="16"/>
      <c r="F156" s="16">
        <f t="shared" si="44"/>
        <v>0</v>
      </c>
      <c r="G156" s="16"/>
      <c r="H156" s="16">
        <f t="shared" si="45"/>
        <v>0</v>
      </c>
      <c r="I156" s="16"/>
      <c r="J156" s="16">
        <f t="shared" si="46"/>
        <v>0</v>
      </c>
      <c r="K156" s="16">
        <f t="shared" si="47"/>
        <v>0</v>
      </c>
      <c r="L156" s="16">
        <f t="shared" si="47"/>
        <v>0</v>
      </c>
      <c r="M156" s="23" t="s">
        <v>939</v>
      </c>
      <c r="O156" t="str">
        <f>""</f>
        <v/>
      </c>
      <c r="P156" s="1" t="s">
        <v>308</v>
      </c>
      <c r="Q156">
        <v>1</v>
      </c>
      <c r="R156">
        <f t="shared" si="48"/>
        <v>0</v>
      </c>
      <c r="S156">
        <f t="shared" si="49"/>
        <v>0</v>
      </c>
      <c r="T156">
        <f t="shared" si="50"/>
        <v>0</v>
      </c>
      <c r="U156">
        <f t="shared" si="51"/>
        <v>0</v>
      </c>
      <c r="V156">
        <f t="shared" si="52"/>
        <v>0</v>
      </c>
      <c r="W156">
        <f t="shared" si="53"/>
        <v>0</v>
      </c>
      <c r="X156">
        <f t="shared" si="54"/>
        <v>0</v>
      </c>
      <c r="Y156">
        <f t="shared" si="55"/>
        <v>0</v>
      </c>
      <c r="Z156">
        <f t="shared" si="56"/>
        <v>0</v>
      </c>
      <c r="AA156">
        <f t="shared" si="57"/>
        <v>0</v>
      </c>
      <c r="AB156">
        <f t="shared" si="58"/>
        <v>0</v>
      </c>
      <c r="AC156">
        <f t="shared" si="59"/>
        <v>0</v>
      </c>
      <c r="AD156">
        <f t="shared" si="60"/>
        <v>0</v>
      </c>
      <c r="AE156">
        <f t="shared" si="61"/>
        <v>0</v>
      </c>
      <c r="AF156">
        <f t="shared" si="62"/>
        <v>0</v>
      </c>
      <c r="AG156">
        <f t="shared" si="63"/>
        <v>0</v>
      </c>
      <c r="AH156">
        <f t="shared" si="64"/>
        <v>0</v>
      </c>
      <c r="AI156">
        <f t="shared" si="65"/>
        <v>0</v>
      </c>
      <c r="AJ156">
        <f t="shared" si="66"/>
        <v>0</v>
      </c>
      <c r="AK156">
        <f t="shared" si="67"/>
        <v>0</v>
      </c>
      <c r="AL156">
        <f t="shared" si="68"/>
        <v>0</v>
      </c>
      <c r="AM156">
        <f t="shared" si="69"/>
        <v>0</v>
      </c>
      <c r="AN156">
        <f t="shared" si="70"/>
        <v>0</v>
      </c>
      <c r="AO156">
        <f t="shared" si="71"/>
        <v>0</v>
      </c>
      <c r="AP156">
        <f t="shared" si="72"/>
        <v>0</v>
      </c>
      <c r="AQ156">
        <f t="shared" si="73"/>
        <v>0</v>
      </c>
      <c r="AR156">
        <f t="shared" si="74"/>
        <v>0</v>
      </c>
      <c r="AS156">
        <f t="shared" si="75"/>
        <v>0</v>
      </c>
      <c r="AT156">
        <f t="shared" si="76"/>
        <v>0</v>
      </c>
      <c r="AU156">
        <f t="shared" si="77"/>
        <v>0</v>
      </c>
      <c r="AY156" s="1" t="s">
        <v>40</v>
      </c>
    </row>
    <row r="157" spans="1:51" ht="20.100000000000001" customHeight="1" x14ac:dyDescent="0.3">
      <c r="A157" s="13" t="s">
        <v>943</v>
      </c>
      <c r="B157" s="13" t="s">
        <v>944</v>
      </c>
      <c r="C157" s="15" t="s">
        <v>39</v>
      </c>
      <c r="D157" s="16">
        <v>81.099999999999994</v>
      </c>
      <c r="E157" s="16"/>
      <c r="F157" s="16">
        <f t="shared" si="44"/>
        <v>0</v>
      </c>
      <c r="G157" s="16"/>
      <c r="H157" s="16">
        <f t="shared" si="45"/>
        <v>0</v>
      </c>
      <c r="I157" s="16"/>
      <c r="J157" s="16">
        <f t="shared" si="46"/>
        <v>0</v>
      </c>
      <c r="K157" s="16">
        <f t="shared" si="47"/>
        <v>0</v>
      </c>
      <c r="L157" s="16">
        <f t="shared" si="47"/>
        <v>0</v>
      </c>
      <c r="M157" s="23" t="s">
        <v>942</v>
      </c>
      <c r="O157" t="str">
        <f>""</f>
        <v/>
      </c>
      <c r="P157" s="1" t="s">
        <v>308</v>
      </c>
      <c r="Q157">
        <v>1</v>
      </c>
      <c r="R157">
        <f t="shared" si="48"/>
        <v>0</v>
      </c>
      <c r="S157">
        <f t="shared" si="49"/>
        <v>0</v>
      </c>
      <c r="T157">
        <f t="shared" si="50"/>
        <v>0</v>
      </c>
      <c r="U157">
        <f t="shared" si="51"/>
        <v>0</v>
      </c>
      <c r="V157">
        <f t="shared" si="52"/>
        <v>0</v>
      </c>
      <c r="W157">
        <f t="shared" si="53"/>
        <v>0</v>
      </c>
      <c r="X157">
        <f t="shared" si="54"/>
        <v>0</v>
      </c>
      <c r="Y157">
        <f t="shared" si="55"/>
        <v>0</v>
      </c>
      <c r="Z157">
        <f t="shared" si="56"/>
        <v>0</v>
      </c>
      <c r="AA157">
        <f t="shared" si="57"/>
        <v>0</v>
      </c>
      <c r="AB157">
        <f t="shared" si="58"/>
        <v>0</v>
      </c>
      <c r="AC157">
        <f t="shared" si="59"/>
        <v>0</v>
      </c>
      <c r="AD157">
        <f t="shared" si="60"/>
        <v>0</v>
      </c>
      <c r="AE157">
        <f t="shared" si="61"/>
        <v>0</v>
      </c>
      <c r="AF157">
        <f t="shared" si="62"/>
        <v>0</v>
      </c>
      <c r="AG157">
        <f t="shared" si="63"/>
        <v>0</v>
      </c>
      <c r="AH157">
        <f t="shared" si="64"/>
        <v>0</v>
      </c>
      <c r="AI157">
        <f t="shared" si="65"/>
        <v>0</v>
      </c>
      <c r="AJ157">
        <f t="shared" si="66"/>
        <v>0</v>
      </c>
      <c r="AK157">
        <f t="shared" si="67"/>
        <v>0</v>
      </c>
      <c r="AL157">
        <f t="shared" si="68"/>
        <v>0</v>
      </c>
      <c r="AM157">
        <f t="shared" si="69"/>
        <v>0</v>
      </c>
      <c r="AN157">
        <f t="shared" si="70"/>
        <v>0</v>
      </c>
      <c r="AO157">
        <f t="shared" si="71"/>
        <v>0</v>
      </c>
      <c r="AP157">
        <f t="shared" si="72"/>
        <v>0</v>
      </c>
      <c r="AQ157">
        <f t="shared" si="73"/>
        <v>0</v>
      </c>
      <c r="AR157">
        <f t="shared" si="74"/>
        <v>0</v>
      </c>
      <c r="AS157">
        <f t="shared" si="75"/>
        <v>0</v>
      </c>
      <c r="AT157">
        <f t="shared" si="76"/>
        <v>0</v>
      </c>
      <c r="AU157">
        <f t="shared" si="77"/>
        <v>0</v>
      </c>
      <c r="AY157" s="1" t="s">
        <v>40</v>
      </c>
    </row>
    <row r="158" spans="1:51" ht="20.100000000000001" customHeight="1" x14ac:dyDescent="0.3">
      <c r="A158" s="13" t="s">
        <v>943</v>
      </c>
      <c r="B158" s="13" t="s">
        <v>946</v>
      </c>
      <c r="C158" s="15" t="s">
        <v>39</v>
      </c>
      <c r="D158" s="16">
        <v>59.3</v>
      </c>
      <c r="E158" s="16"/>
      <c r="F158" s="16">
        <f t="shared" si="44"/>
        <v>0</v>
      </c>
      <c r="G158" s="16"/>
      <c r="H158" s="16">
        <f t="shared" si="45"/>
        <v>0</v>
      </c>
      <c r="I158" s="16"/>
      <c r="J158" s="16">
        <f t="shared" si="46"/>
        <v>0</v>
      </c>
      <c r="K158" s="16">
        <f t="shared" si="47"/>
        <v>0</v>
      </c>
      <c r="L158" s="16">
        <f t="shared" si="47"/>
        <v>0</v>
      </c>
      <c r="M158" s="23" t="s">
        <v>945</v>
      </c>
      <c r="O158" t="str">
        <f>""</f>
        <v/>
      </c>
      <c r="P158" s="1" t="s">
        <v>308</v>
      </c>
      <c r="Q158">
        <v>1</v>
      </c>
      <c r="R158">
        <f t="shared" si="48"/>
        <v>0</v>
      </c>
      <c r="S158">
        <f t="shared" si="49"/>
        <v>0</v>
      </c>
      <c r="T158">
        <f t="shared" si="50"/>
        <v>0</v>
      </c>
      <c r="U158">
        <f t="shared" si="51"/>
        <v>0</v>
      </c>
      <c r="V158">
        <f t="shared" si="52"/>
        <v>0</v>
      </c>
      <c r="W158">
        <f t="shared" si="53"/>
        <v>0</v>
      </c>
      <c r="X158">
        <f t="shared" si="54"/>
        <v>0</v>
      </c>
      <c r="Y158">
        <f t="shared" si="55"/>
        <v>0</v>
      </c>
      <c r="Z158">
        <f t="shared" si="56"/>
        <v>0</v>
      </c>
      <c r="AA158">
        <f t="shared" si="57"/>
        <v>0</v>
      </c>
      <c r="AB158">
        <f t="shared" si="58"/>
        <v>0</v>
      </c>
      <c r="AC158">
        <f t="shared" si="59"/>
        <v>0</v>
      </c>
      <c r="AD158">
        <f t="shared" si="60"/>
        <v>0</v>
      </c>
      <c r="AE158">
        <f t="shared" si="61"/>
        <v>0</v>
      </c>
      <c r="AF158">
        <f t="shared" si="62"/>
        <v>0</v>
      </c>
      <c r="AG158">
        <f t="shared" si="63"/>
        <v>0</v>
      </c>
      <c r="AH158">
        <f t="shared" si="64"/>
        <v>0</v>
      </c>
      <c r="AI158">
        <f t="shared" si="65"/>
        <v>0</v>
      </c>
      <c r="AJ158">
        <f t="shared" si="66"/>
        <v>0</v>
      </c>
      <c r="AK158">
        <f t="shared" si="67"/>
        <v>0</v>
      </c>
      <c r="AL158">
        <f t="shared" si="68"/>
        <v>0</v>
      </c>
      <c r="AM158">
        <f t="shared" si="69"/>
        <v>0</v>
      </c>
      <c r="AN158">
        <f t="shared" si="70"/>
        <v>0</v>
      </c>
      <c r="AO158">
        <f t="shared" si="71"/>
        <v>0</v>
      </c>
      <c r="AP158">
        <f t="shared" si="72"/>
        <v>0</v>
      </c>
      <c r="AQ158">
        <f t="shared" si="73"/>
        <v>0</v>
      </c>
      <c r="AR158">
        <f t="shared" si="74"/>
        <v>0</v>
      </c>
      <c r="AS158">
        <f t="shared" si="75"/>
        <v>0</v>
      </c>
      <c r="AT158">
        <f t="shared" si="76"/>
        <v>0</v>
      </c>
      <c r="AU158">
        <f t="shared" si="77"/>
        <v>0</v>
      </c>
      <c r="AY158" s="1" t="s">
        <v>40</v>
      </c>
    </row>
    <row r="159" spans="1:51" ht="20.100000000000001" customHeight="1" x14ac:dyDescent="0.3">
      <c r="A159" s="14"/>
      <c r="B159" s="14"/>
      <c r="C159" s="21"/>
      <c r="D159" s="16"/>
      <c r="E159" s="16"/>
      <c r="F159" s="16"/>
      <c r="G159" s="16"/>
      <c r="H159" s="16"/>
      <c r="I159" s="16"/>
      <c r="J159" s="16"/>
      <c r="K159" s="16"/>
      <c r="L159" s="16"/>
      <c r="M159" s="16"/>
    </row>
    <row r="160" spans="1:51" ht="20.100000000000001" customHeight="1" x14ac:dyDescent="0.3">
      <c r="A160" s="14"/>
      <c r="B160" s="14"/>
      <c r="C160" s="21"/>
      <c r="D160" s="16"/>
      <c r="E160" s="16"/>
      <c r="F160" s="16"/>
      <c r="G160" s="16"/>
      <c r="H160" s="16"/>
      <c r="I160" s="16"/>
      <c r="J160" s="16"/>
      <c r="K160" s="16"/>
      <c r="L160" s="16"/>
      <c r="M160" s="16"/>
    </row>
    <row r="161" spans="1:51" ht="20.100000000000001" customHeight="1" x14ac:dyDescent="0.3">
      <c r="A161" s="14"/>
      <c r="B161" s="14"/>
      <c r="C161" s="21"/>
      <c r="D161" s="16"/>
      <c r="E161" s="16"/>
      <c r="F161" s="16"/>
      <c r="G161" s="16"/>
      <c r="H161" s="16"/>
      <c r="I161" s="16"/>
      <c r="J161" s="16"/>
      <c r="K161" s="16"/>
      <c r="L161" s="16"/>
      <c r="M161" s="16"/>
    </row>
    <row r="162" spans="1:51" ht="20.100000000000001" customHeight="1" x14ac:dyDescent="0.3">
      <c r="A162" s="14"/>
      <c r="B162" s="14"/>
      <c r="C162" s="21"/>
      <c r="D162" s="16"/>
      <c r="E162" s="16"/>
      <c r="F162" s="16"/>
      <c r="G162" s="16"/>
      <c r="H162" s="16"/>
      <c r="I162" s="16"/>
      <c r="J162" s="16"/>
      <c r="K162" s="16"/>
      <c r="L162" s="16"/>
      <c r="M162" s="16"/>
    </row>
    <row r="163" spans="1:51" ht="20.100000000000001" customHeight="1" x14ac:dyDescent="0.3">
      <c r="A163" s="14"/>
      <c r="B163" s="14"/>
      <c r="C163" s="21"/>
      <c r="D163" s="16"/>
      <c r="E163" s="16"/>
      <c r="F163" s="16"/>
      <c r="G163" s="16"/>
      <c r="H163" s="16"/>
      <c r="I163" s="16"/>
      <c r="J163" s="16"/>
      <c r="K163" s="16"/>
      <c r="L163" s="16"/>
      <c r="M163" s="16"/>
    </row>
    <row r="164" spans="1:51" ht="20.100000000000001" customHeight="1" x14ac:dyDescent="0.3">
      <c r="A164" s="14"/>
      <c r="B164" s="14"/>
      <c r="C164" s="21"/>
      <c r="D164" s="16"/>
      <c r="E164" s="16"/>
      <c r="F164" s="16"/>
      <c r="G164" s="16"/>
      <c r="H164" s="16"/>
      <c r="I164" s="16"/>
      <c r="J164" s="16"/>
      <c r="K164" s="16"/>
      <c r="L164" s="16"/>
      <c r="M164" s="16"/>
    </row>
    <row r="165" spans="1:51" ht="20.100000000000001" customHeight="1" x14ac:dyDescent="0.3">
      <c r="A165" s="14"/>
      <c r="B165" s="14"/>
      <c r="C165" s="21"/>
      <c r="D165" s="16"/>
      <c r="E165" s="16"/>
      <c r="F165" s="16"/>
      <c r="G165" s="16"/>
      <c r="H165" s="16"/>
      <c r="I165" s="16"/>
      <c r="J165" s="16"/>
      <c r="K165" s="16"/>
      <c r="L165" s="16"/>
      <c r="M165" s="16"/>
    </row>
    <row r="166" spans="1:51" ht="20.100000000000001" customHeight="1" x14ac:dyDescent="0.3">
      <c r="A166" s="14"/>
      <c r="B166" s="14"/>
      <c r="C166" s="21"/>
      <c r="D166" s="16"/>
      <c r="E166" s="16"/>
      <c r="F166" s="16"/>
      <c r="G166" s="16"/>
      <c r="H166" s="16"/>
      <c r="I166" s="16"/>
      <c r="J166" s="16"/>
      <c r="K166" s="16"/>
      <c r="L166" s="16"/>
      <c r="M166" s="16"/>
    </row>
    <row r="167" spans="1:51" ht="20.100000000000001" customHeight="1" x14ac:dyDescent="0.3">
      <c r="A167" s="14"/>
      <c r="B167" s="14"/>
      <c r="C167" s="21"/>
      <c r="D167" s="16"/>
      <c r="E167" s="16"/>
      <c r="F167" s="16"/>
      <c r="G167" s="16"/>
      <c r="H167" s="16"/>
      <c r="I167" s="16"/>
      <c r="J167" s="16"/>
      <c r="K167" s="16"/>
      <c r="L167" s="16"/>
      <c r="M167" s="16"/>
    </row>
    <row r="168" spans="1:51" ht="20.100000000000001" customHeight="1" x14ac:dyDescent="0.3">
      <c r="A168" s="14"/>
      <c r="B168" s="14"/>
      <c r="C168" s="21"/>
      <c r="D168" s="16"/>
      <c r="E168" s="16"/>
      <c r="F168" s="16"/>
      <c r="G168" s="16"/>
      <c r="H168" s="16"/>
      <c r="I168" s="16"/>
      <c r="J168" s="16"/>
      <c r="K168" s="16"/>
      <c r="L168" s="16"/>
      <c r="M168" s="16"/>
    </row>
    <row r="169" spans="1:51" ht="20.100000000000001" customHeight="1" x14ac:dyDescent="0.3">
      <c r="A169" s="14"/>
      <c r="B169" s="14"/>
      <c r="C169" s="21"/>
      <c r="D169" s="16"/>
      <c r="E169" s="16"/>
      <c r="F169" s="16"/>
      <c r="G169" s="16"/>
      <c r="H169" s="16"/>
      <c r="I169" s="16"/>
      <c r="J169" s="16"/>
      <c r="K169" s="16"/>
      <c r="L169" s="16"/>
      <c r="M169" s="16"/>
    </row>
    <row r="170" spans="1:51" ht="20.100000000000001" customHeight="1" x14ac:dyDescent="0.3">
      <c r="A170" s="14"/>
      <c r="B170" s="14"/>
      <c r="C170" s="21"/>
      <c r="D170" s="16"/>
      <c r="E170" s="16"/>
      <c r="F170" s="16"/>
      <c r="G170" s="16"/>
      <c r="H170" s="16"/>
      <c r="I170" s="16"/>
      <c r="J170" s="16"/>
      <c r="K170" s="16"/>
      <c r="L170" s="16"/>
      <c r="M170" s="16"/>
    </row>
    <row r="171" spans="1:51" ht="20.100000000000001" customHeight="1" x14ac:dyDescent="0.3">
      <c r="A171" s="14"/>
      <c r="B171" s="14"/>
      <c r="C171" s="21"/>
      <c r="D171" s="16"/>
      <c r="E171" s="16"/>
      <c r="F171" s="16"/>
      <c r="G171" s="16"/>
      <c r="H171" s="16"/>
      <c r="I171" s="16"/>
      <c r="J171" s="16"/>
      <c r="K171" s="16"/>
      <c r="L171" s="16"/>
      <c r="M171" s="16"/>
    </row>
    <row r="172" spans="1:51" ht="20.100000000000001" customHeight="1" x14ac:dyDescent="0.3">
      <c r="A172" s="17" t="s">
        <v>320</v>
      </c>
      <c r="B172" s="18"/>
      <c r="C172" s="19"/>
      <c r="D172" s="20"/>
      <c r="E172" s="20"/>
      <c r="F172" s="20">
        <f>ROUNDDOWN(SUMIF(Q153:Q171, "1", F153:F171), 0)</f>
        <v>0</v>
      </c>
      <c r="G172" s="20"/>
      <c r="H172" s="20">
        <f>ROUNDDOWN(SUMIF(Q153:Q171, "1", H153:H171), 0)</f>
        <v>0</v>
      </c>
      <c r="I172" s="20"/>
      <c r="J172" s="20">
        <f>ROUNDDOWN(SUMIF(Q153:Q171, "1", J153:J171), 0)</f>
        <v>0</v>
      </c>
      <c r="K172" s="20"/>
      <c r="L172" s="20">
        <f>F172+H172+J172</f>
        <v>0</v>
      </c>
      <c r="M172" s="20"/>
      <c r="R172">
        <f t="shared" ref="R172:AY172" si="78">ROUNDDOWN(SUM(R153:R158), 0)</f>
        <v>0</v>
      </c>
      <c r="S172">
        <f t="shared" si="78"/>
        <v>0</v>
      </c>
      <c r="T172">
        <f t="shared" si="78"/>
        <v>0</v>
      </c>
      <c r="U172">
        <f t="shared" si="78"/>
        <v>0</v>
      </c>
      <c r="V172">
        <f t="shared" si="78"/>
        <v>0</v>
      </c>
      <c r="W172">
        <f t="shared" si="78"/>
        <v>0</v>
      </c>
      <c r="X172">
        <f t="shared" si="78"/>
        <v>0</v>
      </c>
      <c r="Y172">
        <f t="shared" si="78"/>
        <v>0</v>
      </c>
      <c r="Z172">
        <f t="shared" si="78"/>
        <v>0</v>
      </c>
      <c r="AA172">
        <f t="shared" si="78"/>
        <v>0</v>
      </c>
      <c r="AB172">
        <f t="shared" si="78"/>
        <v>0</v>
      </c>
      <c r="AC172">
        <f t="shared" si="78"/>
        <v>0</v>
      </c>
      <c r="AD172">
        <f t="shared" si="78"/>
        <v>0</v>
      </c>
      <c r="AE172">
        <f t="shared" si="78"/>
        <v>0</v>
      </c>
      <c r="AF172">
        <f t="shared" si="78"/>
        <v>0</v>
      </c>
      <c r="AG172">
        <f t="shared" si="78"/>
        <v>0</v>
      </c>
      <c r="AH172">
        <f t="shared" si="78"/>
        <v>0</v>
      </c>
      <c r="AI172">
        <f t="shared" si="78"/>
        <v>0</v>
      </c>
      <c r="AJ172">
        <f t="shared" si="78"/>
        <v>0</v>
      </c>
      <c r="AK172">
        <f t="shared" si="78"/>
        <v>0</v>
      </c>
      <c r="AL172">
        <f t="shared" si="78"/>
        <v>0</v>
      </c>
      <c r="AM172">
        <f t="shared" si="78"/>
        <v>0</v>
      </c>
      <c r="AN172">
        <f t="shared" si="78"/>
        <v>0</v>
      </c>
      <c r="AO172">
        <f t="shared" si="78"/>
        <v>0</v>
      </c>
      <c r="AP172">
        <f t="shared" si="78"/>
        <v>0</v>
      </c>
      <c r="AQ172">
        <f t="shared" si="78"/>
        <v>0</v>
      </c>
      <c r="AR172">
        <f t="shared" si="78"/>
        <v>0</v>
      </c>
      <c r="AS172">
        <f t="shared" si="78"/>
        <v>0</v>
      </c>
      <c r="AT172">
        <f t="shared" si="78"/>
        <v>0</v>
      </c>
      <c r="AU172">
        <f t="shared" si="78"/>
        <v>0</v>
      </c>
      <c r="AV172">
        <f t="shared" si="78"/>
        <v>0</v>
      </c>
      <c r="AW172">
        <f t="shared" si="78"/>
        <v>0</v>
      </c>
      <c r="AX172">
        <f t="shared" si="78"/>
        <v>0</v>
      </c>
      <c r="AY172">
        <f t="shared" si="78"/>
        <v>0</v>
      </c>
    </row>
    <row r="173" spans="1:51" ht="20.100000000000001" customHeight="1" x14ac:dyDescent="0.3">
      <c r="A173" s="57" t="s">
        <v>1101</v>
      </c>
      <c r="B173" s="58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</row>
    <row r="174" spans="1:51" ht="20.100000000000001" customHeight="1" x14ac:dyDescent="0.3">
      <c r="A174" s="13" t="s">
        <v>948</v>
      </c>
      <c r="B174" s="13" t="s">
        <v>949</v>
      </c>
      <c r="C174" s="15" t="s">
        <v>36</v>
      </c>
      <c r="D174" s="16">
        <v>24.6</v>
      </c>
      <c r="E174" s="16"/>
      <c r="F174" s="16">
        <f>ROUNDDOWN(D174*E174, 0)</f>
        <v>0</v>
      </c>
      <c r="G174" s="16"/>
      <c r="H174" s="16">
        <f>ROUNDDOWN(D174*G174, 0)</f>
        <v>0</v>
      </c>
      <c r="I174" s="16"/>
      <c r="J174" s="16">
        <f>ROUNDDOWN(D174*I174, 0)</f>
        <v>0</v>
      </c>
      <c r="K174" s="16">
        <f t="shared" ref="K174:L178" si="79">E174+G174+I174</f>
        <v>0</v>
      </c>
      <c r="L174" s="16">
        <f t="shared" si="79"/>
        <v>0</v>
      </c>
      <c r="M174" s="23" t="s">
        <v>947</v>
      </c>
      <c r="O174" t="str">
        <f>""</f>
        <v/>
      </c>
      <c r="P174" s="1" t="s">
        <v>308</v>
      </c>
      <c r="Q174">
        <v>1</v>
      </c>
      <c r="R174">
        <f>IF(P174="기계경비", J174, 0)</f>
        <v>0</v>
      </c>
      <c r="S174">
        <f>IF(P174="운반비", L174, 0)</f>
        <v>0</v>
      </c>
      <c r="T174">
        <f>IF(P174="작업부산물", F174, 0)</f>
        <v>0</v>
      </c>
      <c r="U174">
        <f>IF(P174="관급", F174, 0)</f>
        <v>0</v>
      </c>
      <c r="V174">
        <f>IF(P174="외주비", J174, 0)</f>
        <v>0</v>
      </c>
      <c r="W174">
        <f>IF(P174="장비비", J174, 0)</f>
        <v>0</v>
      </c>
      <c r="X174">
        <f>IF(P174="폐기물처리비", L174, 0)</f>
        <v>0</v>
      </c>
      <c r="Y174">
        <f>IF(P174="가설비", J174, 0)</f>
        <v>0</v>
      </c>
      <c r="Z174">
        <f>IF(P174="잡비제외분", F174, 0)</f>
        <v>0</v>
      </c>
      <c r="AA174">
        <f>IF(P174="사급자재대", L174, 0)</f>
        <v>0</v>
      </c>
      <c r="AB174">
        <f>IF(P174="관급자재대", L174, 0)</f>
        <v>0</v>
      </c>
      <c r="AC174">
        <f>IF(P174="사용자항목1", L174, 0)</f>
        <v>0</v>
      </c>
      <c r="AD174">
        <f>IF(P174="사용자항목2", L174, 0)</f>
        <v>0</v>
      </c>
      <c r="AE174">
        <f>IF(P174="안전관리비", L174, 0)</f>
        <v>0</v>
      </c>
      <c r="AF174">
        <f>IF(P174="품질관리비", L174, 0)</f>
        <v>0</v>
      </c>
      <c r="AG174">
        <f>IF(P174="작업부산물(철거해체)", L174, 0)</f>
        <v>0</v>
      </c>
      <c r="AH174">
        <f>IF(P174="사용자항목6", L174, 0)</f>
        <v>0</v>
      </c>
      <c r="AI174">
        <f>IF(P174="사용자항목7", L174, 0)</f>
        <v>0</v>
      </c>
      <c r="AJ174">
        <f>IF(P174="관급자재대(관급자)", L174, 0)</f>
        <v>0</v>
      </c>
      <c r="AK174">
        <f>IF(P174="관급자재대(관급자)", L174, 0)</f>
        <v>0</v>
      </c>
      <c r="AL174">
        <f>IF(P174="사용자항목10", L174, 0)</f>
        <v>0</v>
      </c>
      <c r="AM174">
        <f>IF(P174="폐기물처리비(일반)", L174, 0)</f>
        <v>0</v>
      </c>
      <c r="AN174">
        <f>IF(P174="폐기물처리비(지정)", L174, 0)</f>
        <v>0</v>
      </c>
      <c r="AO174">
        <f>IF(P174="사용자항목13", L174, 0)</f>
        <v>0</v>
      </c>
      <c r="AP174">
        <f>IF(P174="사용자항목14", L174, 0)</f>
        <v>0</v>
      </c>
      <c r="AQ174">
        <f>IF(P174="사용자항목15", L174, 0)</f>
        <v>0</v>
      </c>
      <c r="AR174">
        <f>IF(P174="사용자항목16", L174, 0)</f>
        <v>0</v>
      </c>
      <c r="AS174">
        <f>IF(P174="사용자항목17", L174, 0)</f>
        <v>0</v>
      </c>
      <c r="AT174">
        <f>IF(P174="사용자항목18", L174, 0)</f>
        <v>0</v>
      </c>
      <c r="AU174">
        <f>IF(P174="사용자항목19", L174, 0)</f>
        <v>0</v>
      </c>
      <c r="AY174" s="1" t="s">
        <v>40</v>
      </c>
    </row>
    <row r="175" spans="1:51" ht="20.100000000000001" customHeight="1" x14ac:dyDescent="0.3">
      <c r="A175" s="13" t="s">
        <v>37</v>
      </c>
      <c r="B175" s="13" t="s">
        <v>41</v>
      </c>
      <c r="C175" s="15" t="s">
        <v>36</v>
      </c>
      <c r="D175" s="16">
        <v>3540.5</v>
      </c>
      <c r="E175" s="16"/>
      <c r="F175" s="16">
        <f>ROUNDDOWN(D175*E175, 0)</f>
        <v>0</v>
      </c>
      <c r="G175" s="16"/>
      <c r="H175" s="16">
        <f>ROUNDDOWN(D175*G175, 0)</f>
        <v>0</v>
      </c>
      <c r="I175" s="16"/>
      <c r="J175" s="16">
        <f>ROUNDDOWN(D175*I175, 0)</f>
        <v>0</v>
      </c>
      <c r="K175" s="16">
        <f t="shared" si="79"/>
        <v>0</v>
      </c>
      <c r="L175" s="16">
        <f t="shared" si="79"/>
        <v>0</v>
      </c>
      <c r="M175" s="23" t="s">
        <v>1102</v>
      </c>
      <c r="O175" t="str">
        <f>"01"</f>
        <v>01</v>
      </c>
      <c r="P175" s="1" t="s">
        <v>308</v>
      </c>
      <c r="Q175">
        <v>1</v>
      </c>
      <c r="R175">
        <f>IF(P175="기계경비", J175, 0)</f>
        <v>0</v>
      </c>
      <c r="S175">
        <f>IF(P175="운반비", L175, 0)</f>
        <v>0</v>
      </c>
      <c r="T175">
        <f>IF(P175="작업부산물", F175, 0)</f>
        <v>0</v>
      </c>
      <c r="U175">
        <f>IF(P175="관급", F175, 0)</f>
        <v>0</v>
      </c>
      <c r="V175">
        <f>IF(P175="외주비", J175, 0)</f>
        <v>0</v>
      </c>
      <c r="W175">
        <f>IF(P175="장비비", J175, 0)</f>
        <v>0</v>
      </c>
      <c r="X175">
        <f>IF(P175="폐기물처리비", L175, 0)</f>
        <v>0</v>
      </c>
      <c r="Y175">
        <f>IF(P175="가설비", J175, 0)</f>
        <v>0</v>
      </c>
      <c r="Z175">
        <f>IF(P175="잡비제외분", F175, 0)</f>
        <v>0</v>
      </c>
      <c r="AA175">
        <f>IF(P175="사급자재대", L175, 0)</f>
        <v>0</v>
      </c>
      <c r="AB175">
        <f>IF(P175="관급자재대", L175, 0)</f>
        <v>0</v>
      </c>
      <c r="AC175">
        <f>IF(P175="사용자항목1", L175, 0)</f>
        <v>0</v>
      </c>
      <c r="AD175">
        <f>IF(P175="사용자항목2", L175, 0)</f>
        <v>0</v>
      </c>
      <c r="AE175">
        <f>IF(P175="안전관리비", L175, 0)</f>
        <v>0</v>
      </c>
      <c r="AF175">
        <f>IF(P175="품질관리비", L175, 0)</f>
        <v>0</v>
      </c>
      <c r="AG175">
        <f>IF(P175="작업부산물(철거해체)", L175, 0)</f>
        <v>0</v>
      </c>
      <c r="AH175">
        <f>IF(P175="사용자항목6", L175, 0)</f>
        <v>0</v>
      </c>
      <c r="AI175">
        <f>IF(P175="사용자항목7", L175, 0)</f>
        <v>0</v>
      </c>
      <c r="AJ175">
        <f>IF(P175="관급자재대(관급자)", L175, 0)</f>
        <v>0</v>
      </c>
      <c r="AK175">
        <f>IF(P175="관급자재대(관급자)", L175, 0)</f>
        <v>0</v>
      </c>
      <c r="AL175">
        <f>IF(P175="사용자항목10", L175, 0)</f>
        <v>0</v>
      </c>
      <c r="AM175">
        <f>IF(P175="폐기물처리비(일반)", L175, 0)</f>
        <v>0</v>
      </c>
      <c r="AN175">
        <f>IF(P175="폐기물처리비(지정)", L175, 0)</f>
        <v>0</v>
      </c>
      <c r="AO175">
        <f>IF(P175="사용자항목13", L175, 0)</f>
        <v>0</v>
      </c>
      <c r="AP175">
        <f>IF(P175="사용자항목14", L175, 0)</f>
        <v>0</v>
      </c>
      <c r="AQ175">
        <f>IF(P175="사용자항목15", L175, 0)</f>
        <v>0</v>
      </c>
      <c r="AR175">
        <f>IF(P175="사용자항목16", L175, 0)</f>
        <v>0</v>
      </c>
      <c r="AS175">
        <f>IF(P175="사용자항목17", L175, 0)</f>
        <v>0</v>
      </c>
      <c r="AT175">
        <f>IF(P175="사용자항목18", L175, 0)</f>
        <v>0</v>
      </c>
      <c r="AU175">
        <f>IF(P175="사용자항목19", L175, 0)</f>
        <v>0</v>
      </c>
      <c r="AY175" s="1" t="s">
        <v>40</v>
      </c>
    </row>
    <row r="176" spans="1:51" ht="20.100000000000001" customHeight="1" x14ac:dyDescent="0.3">
      <c r="A176" s="13" t="s">
        <v>37</v>
      </c>
      <c r="B176" s="13" t="s">
        <v>38</v>
      </c>
      <c r="C176" s="15" t="s">
        <v>39</v>
      </c>
      <c r="D176" s="16">
        <v>2362</v>
      </c>
      <c r="E176" s="16"/>
      <c r="F176" s="16">
        <f>ROUNDDOWN(D176*E176, 0)</f>
        <v>0</v>
      </c>
      <c r="G176" s="16"/>
      <c r="H176" s="16">
        <f>ROUNDDOWN(D176*G176, 0)</f>
        <v>0</v>
      </c>
      <c r="I176" s="16"/>
      <c r="J176" s="16">
        <f>ROUNDDOWN(D176*I176, 0)</f>
        <v>0</v>
      </c>
      <c r="K176" s="16">
        <f t="shared" si="79"/>
        <v>0</v>
      </c>
      <c r="L176" s="16">
        <f t="shared" si="79"/>
        <v>0</v>
      </c>
      <c r="M176" s="23" t="s">
        <v>1103</v>
      </c>
      <c r="O176" t="str">
        <f>"01"</f>
        <v>01</v>
      </c>
      <c r="P176" s="1" t="s">
        <v>308</v>
      </c>
      <c r="Q176">
        <v>1</v>
      </c>
      <c r="R176">
        <f>IF(P176="기계경비", J176, 0)</f>
        <v>0</v>
      </c>
      <c r="S176">
        <f>IF(P176="운반비", L176, 0)</f>
        <v>0</v>
      </c>
      <c r="T176">
        <f>IF(P176="작업부산물", F176, 0)</f>
        <v>0</v>
      </c>
      <c r="U176">
        <f>IF(P176="관급", F176, 0)</f>
        <v>0</v>
      </c>
      <c r="V176">
        <f>IF(P176="외주비", J176, 0)</f>
        <v>0</v>
      </c>
      <c r="W176">
        <f>IF(P176="장비비", J176, 0)</f>
        <v>0</v>
      </c>
      <c r="X176">
        <f>IF(P176="폐기물처리비", L176, 0)</f>
        <v>0</v>
      </c>
      <c r="Y176">
        <f>IF(P176="가설비", J176, 0)</f>
        <v>0</v>
      </c>
      <c r="Z176">
        <f>IF(P176="잡비제외분", F176, 0)</f>
        <v>0</v>
      </c>
      <c r="AA176">
        <f>IF(P176="사급자재대", L176, 0)</f>
        <v>0</v>
      </c>
      <c r="AB176">
        <f>IF(P176="관급자재대", L176, 0)</f>
        <v>0</v>
      </c>
      <c r="AC176">
        <f>IF(P176="사용자항목1", L176, 0)</f>
        <v>0</v>
      </c>
      <c r="AD176">
        <f>IF(P176="사용자항목2", L176, 0)</f>
        <v>0</v>
      </c>
      <c r="AE176">
        <f>IF(P176="안전관리비", L176, 0)</f>
        <v>0</v>
      </c>
      <c r="AF176">
        <f>IF(P176="품질관리비", L176, 0)</f>
        <v>0</v>
      </c>
      <c r="AG176">
        <f>IF(P176="작업부산물(철거해체)", L176, 0)</f>
        <v>0</v>
      </c>
      <c r="AH176">
        <f>IF(P176="사용자항목6", L176, 0)</f>
        <v>0</v>
      </c>
      <c r="AI176">
        <f>IF(P176="사용자항목7", L176, 0)</f>
        <v>0</v>
      </c>
      <c r="AJ176">
        <f>IF(P176="관급자재대(관급자)", L176, 0)</f>
        <v>0</v>
      </c>
      <c r="AK176">
        <f>IF(P176="관급자재대(관급자)", L176, 0)</f>
        <v>0</v>
      </c>
      <c r="AL176">
        <f>IF(P176="사용자항목10", L176, 0)</f>
        <v>0</v>
      </c>
      <c r="AM176">
        <f>IF(P176="폐기물처리비(일반)", L176, 0)</f>
        <v>0</v>
      </c>
      <c r="AN176">
        <f>IF(P176="폐기물처리비(지정)", L176, 0)</f>
        <v>0</v>
      </c>
      <c r="AO176">
        <f>IF(P176="사용자항목13", L176, 0)</f>
        <v>0</v>
      </c>
      <c r="AP176">
        <f>IF(P176="사용자항목14", L176, 0)</f>
        <v>0</v>
      </c>
      <c r="AQ176">
        <f>IF(P176="사용자항목15", L176, 0)</f>
        <v>0</v>
      </c>
      <c r="AR176">
        <f>IF(P176="사용자항목16", L176, 0)</f>
        <v>0</v>
      </c>
      <c r="AS176">
        <f>IF(P176="사용자항목17", L176, 0)</f>
        <v>0</v>
      </c>
      <c r="AT176">
        <f>IF(P176="사용자항목18", L176, 0)</f>
        <v>0</v>
      </c>
      <c r="AU176">
        <f>IF(P176="사용자항목19", L176, 0)</f>
        <v>0</v>
      </c>
      <c r="AY176" s="1" t="s">
        <v>40</v>
      </c>
    </row>
    <row r="177" spans="1:51" ht="20.100000000000001" customHeight="1" x14ac:dyDescent="0.3">
      <c r="A177" s="13" t="s">
        <v>191</v>
      </c>
      <c r="B177" s="13" t="s">
        <v>192</v>
      </c>
      <c r="C177" s="15" t="s">
        <v>33</v>
      </c>
      <c r="D177" s="16">
        <v>146.19999999999999</v>
      </c>
      <c r="E177" s="16"/>
      <c r="F177" s="16">
        <f>ROUNDDOWN(D177*E177, 0)</f>
        <v>0</v>
      </c>
      <c r="G177" s="16"/>
      <c r="H177" s="16">
        <f>ROUNDDOWN(D177*G177, 0)</f>
        <v>0</v>
      </c>
      <c r="I177" s="16"/>
      <c r="J177" s="16">
        <f>ROUNDDOWN(D177*I177, 0)</f>
        <v>0</v>
      </c>
      <c r="K177" s="16">
        <f t="shared" si="79"/>
        <v>0</v>
      </c>
      <c r="L177" s="16">
        <f t="shared" si="79"/>
        <v>0</v>
      </c>
      <c r="M177" s="23" t="s">
        <v>1104</v>
      </c>
      <c r="O177" t="str">
        <f>"01"</f>
        <v>01</v>
      </c>
      <c r="P177" s="1" t="s">
        <v>308</v>
      </c>
      <c r="Q177">
        <v>1</v>
      </c>
      <c r="R177">
        <f>IF(P177="기계경비", J177, 0)</f>
        <v>0</v>
      </c>
      <c r="S177">
        <f>IF(P177="운반비", L177, 0)</f>
        <v>0</v>
      </c>
      <c r="T177">
        <f>IF(P177="작업부산물", F177, 0)</f>
        <v>0</v>
      </c>
      <c r="U177">
        <f>IF(P177="관급", F177, 0)</f>
        <v>0</v>
      </c>
      <c r="V177">
        <f>IF(P177="외주비", J177, 0)</f>
        <v>0</v>
      </c>
      <c r="W177">
        <f>IF(P177="장비비", J177, 0)</f>
        <v>0</v>
      </c>
      <c r="X177">
        <f>IF(P177="폐기물처리비", L177, 0)</f>
        <v>0</v>
      </c>
      <c r="Y177">
        <f>IF(P177="가설비", J177, 0)</f>
        <v>0</v>
      </c>
      <c r="Z177">
        <f>IF(P177="잡비제외분", F177, 0)</f>
        <v>0</v>
      </c>
      <c r="AA177">
        <f>IF(P177="사급자재대", L177, 0)</f>
        <v>0</v>
      </c>
      <c r="AB177">
        <f>IF(P177="관급자재대", L177, 0)</f>
        <v>0</v>
      </c>
      <c r="AC177">
        <f>IF(P177="사용자항목1", L177, 0)</f>
        <v>0</v>
      </c>
      <c r="AD177">
        <f>IF(P177="사용자항목2", L177, 0)</f>
        <v>0</v>
      </c>
      <c r="AE177">
        <f>IF(P177="안전관리비", L177, 0)</f>
        <v>0</v>
      </c>
      <c r="AF177">
        <f>IF(P177="품질관리비", L177, 0)</f>
        <v>0</v>
      </c>
      <c r="AG177">
        <f>IF(P177="작업부산물(철거해체)", L177, 0)</f>
        <v>0</v>
      </c>
      <c r="AH177">
        <f>IF(P177="사용자항목6", L177, 0)</f>
        <v>0</v>
      </c>
      <c r="AI177">
        <f>IF(P177="사용자항목7", L177, 0)</f>
        <v>0</v>
      </c>
      <c r="AJ177">
        <f>IF(P177="관급자재대(관급자)", L177, 0)</f>
        <v>0</v>
      </c>
      <c r="AK177">
        <f>IF(P177="관급자재대(관급자)", L177, 0)</f>
        <v>0</v>
      </c>
      <c r="AL177">
        <f>IF(P177="사용자항목10", L177, 0)</f>
        <v>0</v>
      </c>
      <c r="AM177">
        <f>IF(P177="폐기물처리비(일반)", L177, 0)</f>
        <v>0</v>
      </c>
      <c r="AN177">
        <f>IF(P177="폐기물처리비(지정)", L177, 0)</f>
        <v>0</v>
      </c>
      <c r="AO177">
        <f>IF(P177="사용자항목13", L177, 0)</f>
        <v>0</v>
      </c>
      <c r="AP177">
        <f>IF(P177="사용자항목14", L177, 0)</f>
        <v>0</v>
      </c>
      <c r="AQ177">
        <f>IF(P177="사용자항목15", L177, 0)</f>
        <v>0</v>
      </c>
      <c r="AR177">
        <f>IF(P177="사용자항목16", L177, 0)</f>
        <v>0</v>
      </c>
      <c r="AS177">
        <f>IF(P177="사용자항목17", L177, 0)</f>
        <v>0</v>
      </c>
      <c r="AT177">
        <f>IF(P177="사용자항목18", L177, 0)</f>
        <v>0</v>
      </c>
      <c r="AU177">
        <f>IF(P177="사용자항목19", L177, 0)</f>
        <v>0</v>
      </c>
      <c r="AY177" s="1" t="s">
        <v>40</v>
      </c>
    </row>
    <row r="178" spans="1:51" ht="20.100000000000001" customHeight="1" x14ac:dyDescent="0.3">
      <c r="A178" s="13" t="s">
        <v>951</v>
      </c>
      <c r="B178" s="13" t="s">
        <v>952</v>
      </c>
      <c r="C178" s="15" t="s">
        <v>36</v>
      </c>
      <c r="D178" s="16">
        <v>21.3</v>
      </c>
      <c r="E178" s="16"/>
      <c r="F178" s="16">
        <f>ROUNDDOWN(D178*E178, 0)</f>
        <v>0</v>
      </c>
      <c r="G178" s="16"/>
      <c r="H178" s="16">
        <f>ROUNDDOWN(D178*G178, 0)</f>
        <v>0</v>
      </c>
      <c r="I178" s="16"/>
      <c r="J178" s="16">
        <f>ROUNDDOWN(D178*I178, 0)</f>
        <v>0</v>
      </c>
      <c r="K178" s="16">
        <f t="shared" si="79"/>
        <v>0</v>
      </c>
      <c r="L178" s="16">
        <f t="shared" si="79"/>
        <v>0</v>
      </c>
      <c r="M178" s="23" t="s">
        <v>950</v>
      </c>
      <c r="O178" t="str">
        <f>""</f>
        <v/>
      </c>
      <c r="P178" s="1" t="s">
        <v>308</v>
      </c>
      <c r="Q178">
        <v>1</v>
      </c>
      <c r="R178">
        <f>IF(P178="기계경비", J178, 0)</f>
        <v>0</v>
      </c>
      <c r="S178">
        <f>IF(P178="운반비", L178, 0)</f>
        <v>0</v>
      </c>
      <c r="T178">
        <f>IF(P178="작업부산물", F178, 0)</f>
        <v>0</v>
      </c>
      <c r="U178">
        <f>IF(P178="관급", F178, 0)</f>
        <v>0</v>
      </c>
      <c r="V178">
        <f>IF(P178="외주비", J178, 0)</f>
        <v>0</v>
      </c>
      <c r="W178">
        <f>IF(P178="장비비", J178, 0)</f>
        <v>0</v>
      </c>
      <c r="X178">
        <f>IF(P178="폐기물처리비", L178, 0)</f>
        <v>0</v>
      </c>
      <c r="Y178">
        <f>IF(P178="가설비", J178, 0)</f>
        <v>0</v>
      </c>
      <c r="Z178">
        <f>IF(P178="잡비제외분", F178, 0)</f>
        <v>0</v>
      </c>
      <c r="AA178">
        <f>IF(P178="사급자재대", L178, 0)</f>
        <v>0</v>
      </c>
      <c r="AB178">
        <f>IF(P178="관급자재대", L178, 0)</f>
        <v>0</v>
      </c>
      <c r="AC178">
        <f>IF(P178="사용자항목1", L178, 0)</f>
        <v>0</v>
      </c>
      <c r="AD178">
        <f>IF(P178="사용자항목2", L178, 0)</f>
        <v>0</v>
      </c>
      <c r="AE178">
        <f>IF(P178="안전관리비", L178, 0)</f>
        <v>0</v>
      </c>
      <c r="AF178">
        <f>IF(P178="품질관리비", L178, 0)</f>
        <v>0</v>
      </c>
      <c r="AG178">
        <f>IF(P178="작업부산물(철거해체)", L178, 0)</f>
        <v>0</v>
      </c>
      <c r="AH178">
        <f>IF(P178="사용자항목6", L178, 0)</f>
        <v>0</v>
      </c>
      <c r="AI178">
        <f>IF(P178="사용자항목7", L178, 0)</f>
        <v>0</v>
      </c>
      <c r="AJ178">
        <f>IF(P178="관급자재대(관급자)", L178, 0)</f>
        <v>0</v>
      </c>
      <c r="AK178">
        <f>IF(P178="관급자재대(관급자)", L178, 0)</f>
        <v>0</v>
      </c>
      <c r="AL178">
        <f>IF(P178="사용자항목10", L178, 0)</f>
        <v>0</v>
      </c>
      <c r="AM178">
        <f>IF(P178="폐기물처리비(일반)", L178, 0)</f>
        <v>0</v>
      </c>
      <c r="AN178">
        <f>IF(P178="폐기물처리비(지정)", L178, 0)</f>
        <v>0</v>
      </c>
      <c r="AO178">
        <f>IF(P178="사용자항목13", L178, 0)</f>
        <v>0</v>
      </c>
      <c r="AP178">
        <f>IF(P178="사용자항목14", L178, 0)</f>
        <v>0</v>
      </c>
      <c r="AQ178">
        <f>IF(P178="사용자항목15", L178, 0)</f>
        <v>0</v>
      </c>
      <c r="AR178">
        <f>IF(P178="사용자항목16", L178, 0)</f>
        <v>0</v>
      </c>
      <c r="AS178">
        <f>IF(P178="사용자항목17", L178, 0)</f>
        <v>0</v>
      </c>
      <c r="AT178">
        <f>IF(P178="사용자항목18", L178, 0)</f>
        <v>0</v>
      </c>
      <c r="AU178">
        <f>IF(P178="사용자항목19", L178, 0)</f>
        <v>0</v>
      </c>
      <c r="AY178" s="1" t="s">
        <v>40</v>
      </c>
    </row>
    <row r="179" spans="1:51" ht="20.100000000000001" customHeight="1" x14ac:dyDescent="0.3">
      <c r="A179" s="14"/>
      <c r="B179" s="14"/>
      <c r="C179" s="21"/>
      <c r="D179" s="16"/>
      <c r="E179" s="16"/>
      <c r="F179" s="16"/>
      <c r="G179" s="16"/>
      <c r="H179" s="16"/>
      <c r="I179" s="16"/>
      <c r="J179" s="16"/>
      <c r="K179" s="16"/>
      <c r="L179" s="16"/>
      <c r="M179" s="16"/>
    </row>
    <row r="180" spans="1:51" ht="20.100000000000001" customHeight="1" x14ac:dyDescent="0.3">
      <c r="A180" s="14"/>
      <c r="B180" s="14"/>
      <c r="C180" s="21"/>
      <c r="D180" s="16"/>
      <c r="E180" s="16"/>
      <c r="F180" s="16"/>
      <c r="G180" s="16"/>
      <c r="H180" s="16"/>
      <c r="I180" s="16"/>
      <c r="J180" s="16"/>
      <c r="K180" s="16"/>
      <c r="L180" s="16"/>
      <c r="M180" s="16"/>
    </row>
    <row r="181" spans="1:51" ht="20.100000000000001" customHeight="1" x14ac:dyDescent="0.3">
      <c r="A181" s="14"/>
      <c r="B181" s="14"/>
      <c r="C181" s="21"/>
      <c r="D181" s="16"/>
      <c r="E181" s="16"/>
      <c r="F181" s="16"/>
      <c r="G181" s="16"/>
      <c r="H181" s="16"/>
      <c r="I181" s="16"/>
      <c r="J181" s="16"/>
      <c r="K181" s="16"/>
      <c r="L181" s="16"/>
      <c r="M181" s="16"/>
    </row>
    <row r="182" spans="1:51" ht="20.100000000000001" customHeight="1" x14ac:dyDescent="0.3">
      <c r="A182" s="14"/>
      <c r="B182" s="14"/>
      <c r="C182" s="21"/>
      <c r="D182" s="16"/>
      <c r="E182" s="16"/>
      <c r="F182" s="16"/>
      <c r="G182" s="16"/>
      <c r="H182" s="16"/>
      <c r="I182" s="16"/>
      <c r="J182" s="16"/>
      <c r="K182" s="16"/>
      <c r="L182" s="16"/>
      <c r="M182" s="16"/>
    </row>
    <row r="183" spans="1:51" ht="20.100000000000001" customHeight="1" x14ac:dyDescent="0.3">
      <c r="A183" s="14"/>
      <c r="B183" s="14"/>
      <c r="C183" s="21"/>
      <c r="D183" s="16"/>
      <c r="E183" s="16"/>
      <c r="F183" s="16"/>
      <c r="G183" s="16"/>
      <c r="H183" s="16"/>
      <c r="I183" s="16"/>
      <c r="J183" s="16"/>
      <c r="K183" s="16"/>
      <c r="L183" s="16"/>
      <c r="M183" s="16"/>
    </row>
    <row r="184" spans="1:51" ht="20.100000000000001" customHeight="1" x14ac:dyDescent="0.3">
      <c r="A184" s="14"/>
      <c r="B184" s="14"/>
      <c r="C184" s="21"/>
      <c r="D184" s="16"/>
      <c r="E184" s="16"/>
      <c r="F184" s="16"/>
      <c r="G184" s="16"/>
      <c r="H184" s="16"/>
      <c r="I184" s="16"/>
      <c r="J184" s="16"/>
      <c r="K184" s="16"/>
      <c r="L184" s="16"/>
      <c r="M184" s="16"/>
    </row>
    <row r="185" spans="1:51" ht="20.100000000000001" customHeight="1" x14ac:dyDescent="0.3">
      <c r="A185" s="14"/>
      <c r="B185" s="14"/>
      <c r="C185" s="21"/>
      <c r="D185" s="16"/>
      <c r="E185" s="16"/>
      <c r="F185" s="16"/>
      <c r="G185" s="16"/>
      <c r="H185" s="16"/>
      <c r="I185" s="16"/>
      <c r="J185" s="16"/>
      <c r="K185" s="16"/>
      <c r="L185" s="16"/>
      <c r="M185" s="16"/>
    </row>
    <row r="186" spans="1:51" ht="20.100000000000001" customHeight="1" x14ac:dyDescent="0.3">
      <c r="A186" s="14"/>
      <c r="B186" s="14"/>
      <c r="C186" s="21"/>
      <c r="D186" s="16"/>
      <c r="E186" s="16"/>
      <c r="F186" s="16"/>
      <c r="G186" s="16"/>
      <c r="H186" s="16"/>
      <c r="I186" s="16"/>
      <c r="J186" s="16"/>
      <c r="K186" s="16"/>
      <c r="L186" s="16"/>
      <c r="M186" s="16"/>
    </row>
    <row r="187" spans="1:51" ht="20.100000000000001" customHeight="1" x14ac:dyDescent="0.3">
      <c r="A187" s="14"/>
      <c r="B187" s="14"/>
      <c r="C187" s="21"/>
      <c r="D187" s="16"/>
      <c r="E187" s="16"/>
      <c r="F187" s="16"/>
      <c r="G187" s="16"/>
      <c r="H187" s="16"/>
      <c r="I187" s="16"/>
      <c r="J187" s="16"/>
      <c r="K187" s="16"/>
      <c r="L187" s="16"/>
      <c r="M187" s="16"/>
    </row>
    <row r="188" spans="1:51" ht="20.100000000000001" customHeight="1" x14ac:dyDescent="0.3">
      <c r="A188" s="14"/>
      <c r="B188" s="14"/>
      <c r="C188" s="21"/>
      <c r="D188" s="16"/>
      <c r="E188" s="16"/>
      <c r="F188" s="16"/>
      <c r="G188" s="16"/>
      <c r="H188" s="16"/>
      <c r="I188" s="16"/>
      <c r="J188" s="16"/>
      <c r="K188" s="16"/>
      <c r="L188" s="16"/>
      <c r="M188" s="16"/>
    </row>
    <row r="189" spans="1:51" ht="20.100000000000001" customHeight="1" x14ac:dyDescent="0.3">
      <c r="A189" s="14"/>
      <c r="B189" s="14"/>
      <c r="C189" s="21"/>
      <c r="D189" s="16"/>
      <c r="E189" s="16"/>
      <c r="F189" s="16"/>
      <c r="G189" s="16"/>
      <c r="H189" s="16"/>
      <c r="I189" s="16"/>
      <c r="J189" s="16"/>
      <c r="K189" s="16"/>
      <c r="L189" s="16"/>
      <c r="M189" s="16"/>
    </row>
    <row r="190" spans="1:51" ht="20.100000000000001" customHeight="1" x14ac:dyDescent="0.3">
      <c r="A190" s="14"/>
      <c r="B190" s="14"/>
      <c r="C190" s="21"/>
      <c r="D190" s="16"/>
      <c r="E190" s="16"/>
      <c r="F190" s="16"/>
      <c r="G190" s="16"/>
      <c r="H190" s="16"/>
      <c r="I190" s="16"/>
      <c r="J190" s="16"/>
      <c r="K190" s="16"/>
      <c r="L190" s="16"/>
      <c r="M190" s="16"/>
    </row>
    <row r="191" spans="1:51" ht="20.100000000000001" customHeight="1" x14ac:dyDescent="0.3">
      <c r="A191" s="14"/>
      <c r="B191" s="14"/>
      <c r="C191" s="21"/>
      <c r="D191" s="16"/>
      <c r="E191" s="16"/>
      <c r="F191" s="16"/>
      <c r="G191" s="16"/>
      <c r="H191" s="16"/>
      <c r="I191" s="16"/>
      <c r="J191" s="16"/>
      <c r="K191" s="16"/>
      <c r="L191" s="16"/>
      <c r="M191" s="16"/>
    </row>
    <row r="192" spans="1:51" ht="20.100000000000001" customHeight="1" x14ac:dyDescent="0.3">
      <c r="A192" s="14"/>
      <c r="B192" s="14"/>
      <c r="C192" s="21"/>
      <c r="D192" s="16"/>
      <c r="E192" s="16"/>
      <c r="F192" s="16"/>
      <c r="G192" s="16"/>
      <c r="H192" s="16"/>
      <c r="I192" s="16"/>
      <c r="J192" s="16"/>
      <c r="K192" s="16"/>
      <c r="L192" s="16"/>
      <c r="M192" s="16"/>
    </row>
    <row r="193" spans="1:51" ht="20.100000000000001" customHeight="1" x14ac:dyDescent="0.3">
      <c r="A193" s="17" t="s">
        <v>320</v>
      </c>
      <c r="B193" s="18"/>
      <c r="C193" s="19"/>
      <c r="D193" s="20"/>
      <c r="E193" s="20"/>
      <c r="F193" s="20">
        <f>ROUNDDOWN(SUMIF(Q174:Q192, "1", F174:F192), 0)</f>
        <v>0</v>
      </c>
      <c r="G193" s="20"/>
      <c r="H193" s="20">
        <f>ROUNDDOWN(SUMIF(Q174:Q192, "1", H174:H192), 0)</f>
        <v>0</v>
      </c>
      <c r="I193" s="20"/>
      <c r="J193" s="20">
        <f>ROUNDDOWN(SUMIF(Q174:Q192, "1", J174:J192), 0)</f>
        <v>0</v>
      </c>
      <c r="K193" s="20"/>
      <c r="L193" s="20">
        <f>F193+H193+J193</f>
        <v>0</v>
      </c>
      <c r="M193" s="20"/>
      <c r="R193">
        <f t="shared" ref="R193:AY193" si="80">ROUNDDOWN(SUM(R174:R178), 0)</f>
        <v>0</v>
      </c>
      <c r="S193">
        <f t="shared" si="80"/>
        <v>0</v>
      </c>
      <c r="T193">
        <f t="shared" si="80"/>
        <v>0</v>
      </c>
      <c r="U193">
        <f t="shared" si="80"/>
        <v>0</v>
      </c>
      <c r="V193">
        <f t="shared" si="80"/>
        <v>0</v>
      </c>
      <c r="W193">
        <f t="shared" si="80"/>
        <v>0</v>
      </c>
      <c r="X193">
        <f t="shared" si="80"/>
        <v>0</v>
      </c>
      <c r="Y193">
        <f t="shared" si="80"/>
        <v>0</v>
      </c>
      <c r="Z193">
        <f t="shared" si="80"/>
        <v>0</v>
      </c>
      <c r="AA193">
        <f t="shared" si="80"/>
        <v>0</v>
      </c>
      <c r="AB193">
        <f t="shared" si="80"/>
        <v>0</v>
      </c>
      <c r="AC193">
        <f t="shared" si="80"/>
        <v>0</v>
      </c>
      <c r="AD193">
        <f t="shared" si="80"/>
        <v>0</v>
      </c>
      <c r="AE193">
        <f t="shared" si="80"/>
        <v>0</v>
      </c>
      <c r="AF193">
        <f t="shared" si="80"/>
        <v>0</v>
      </c>
      <c r="AG193">
        <f t="shared" si="80"/>
        <v>0</v>
      </c>
      <c r="AH193">
        <f t="shared" si="80"/>
        <v>0</v>
      </c>
      <c r="AI193">
        <f t="shared" si="80"/>
        <v>0</v>
      </c>
      <c r="AJ193">
        <f t="shared" si="80"/>
        <v>0</v>
      </c>
      <c r="AK193">
        <f t="shared" si="80"/>
        <v>0</v>
      </c>
      <c r="AL193">
        <f t="shared" si="80"/>
        <v>0</v>
      </c>
      <c r="AM193">
        <f t="shared" si="80"/>
        <v>0</v>
      </c>
      <c r="AN193">
        <f t="shared" si="80"/>
        <v>0</v>
      </c>
      <c r="AO193">
        <f t="shared" si="80"/>
        <v>0</v>
      </c>
      <c r="AP193">
        <f t="shared" si="80"/>
        <v>0</v>
      </c>
      <c r="AQ193">
        <f t="shared" si="80"/>
        <v>0</v>
      </c>
      <c r="AR193">
        <f t="shared" si="80"/>
        <v>0</v>
      </c>
      <c r="AS193">
        <f t="shared" si="80"/>
        <v>0</v>
      </c>
      <c r="AT193">
        <f t="shared" si="80"/>
        <v>0</v>
      </c>
      <c r="AU193">
        <f t="shared" si="80"/>
        <v>0</v>
      </c>
      <c r="AV193">
        <f t="shared" si="80"/>
        <v>0</v>
      </c>
      <c r="AW193">
        <f t="shared" si="80"/>
        <v>0</v>
      </c>
      <c r="AX193">
        <f t="shared" si="80"/>
        <v>0</v>
      </c>
      <c r="AY193">
        <f t="shared" si="80"/>
        <v>0</v>
      </c>
    </row>
    <row r="194" spans="1:51" ht="20.100000000000001" customHeight="1" x14ac:dyDescent="0.3">
      <c r="A194" s="57" t="s">
        <v>1105</v>
      </c>
      <c r="B194" s="58"/>
      <c r="C194" s="58"/>
      <c r="D194" s="58"/>
      <c r="E194" s="58"/>
      <c r="F194" s="58"/>
      <c r="G194" s="58"/>
      <c r="H194" s="58"/>
      <c r="I194" s="58"/>
      <c r="J194" s="58"/>
      <c r="K194" s="58"/>
      <c r="L194" s="58"/>
      <c r="M194" s="58"/>
    </row>
    <row r="195" spans="1:51" ht="20.100000000000001" customHeight="1" x14ac:dyDescent="0.3">
      <c r="A195" s="13" t="s">
        <v>499</v>
      </c>
      <c r="B195" s="13" t="s">
        <v>954</v>
      </c>
      <c r="C195" s="15" t="s">
        <v>36</v>
      </c>
      <c r="D195" s="16">
        <v>36.6</v>
      </c>
      <c r="E195" s="16"/>
      <c r="F195" s="16">
        <f>ROUNDDOWN(D195*E195, 0)</f>
        <v>0</v>
      </c>
      <c r="G195" s="16"/>
      <c r="H195" s="16">
        <f>ROUNDDOWN(D195*G195, 0)</f>
        <v>0</v>
      </c>
      <c r="I195" s="16"/>
      <c r="J195" s="16">
        <f>ROUNDDOWN(D195*I195, 0)</f>
        <v>0</v>
      </c>
      <c r="K195" s="16">
        <f t="shared" ref="K195:L197" si="81">E195+G195+I195</f>
        <v>0</v>
      </c>
      <c r="L195" s="16">
        <f t="shared" si="81"/>
        <v>0</v>
      </c>
      <c r="M195" s="23" t="s">
        <v>953</v>
      </c>
      <c r="O195" t="str">
        <f>""</f>
        <v/>
      </c>
      <c r="P195" s="1" t="s">
        <v>308</v>
      </c>
      <c r="Q195">
        <v>1</v>
      </c>
      <c r="R195">
        <f>IF(P195="기계경비", J195, 0)</f>
        <v>0</v>
      </c>
      <c r="S195">
        <f>IF(P195="운반비", L195, 0)</f>
        <v>0</v>
      </c>
      <c r="T195">
        <f>IF(P195="작업부산물", F195, 0)</f>
        <v>0</v>
      </c>
      <c r="U195">
        <f>IF(P195="관급", F195, 0)</f>
        <v>0</v>
      </c>
      <c r="V195">
        <f>IF(P195="외주비", J195, 0)</f>
        <v>0</v>
      </c>
      <c r="W195">
        <f>IF(P195="장비비", J195, 0)</f>
        <v>0</v>
      </c>
      <c r="X195">
        <f>IF(P195="폐기물처리비", L195, 0)</f>
        <v>0</v>
      </c>
      <c r="Y195">
        <f>IF(P195="가설비", J195, 0)</f>
        <v>0</v>
      </c>
      <c r="Z195">
        <f>IF(P195="잡비제외분", F195, 0)</f>
        <v>0</v>
      </c>
      <c r="AA195">
        <f>IF(P195="사급자재대", L195, 0)</f>
        <v>0</v>
      </c>
      <c r="AB195">
        <f>IF(P195="관급자재대", L195, 0)</f>
        <v>0</v>
      </c>
      <c r="AC195">
        <f>IF(P195="사용자항목1", L195, 0)</f>
        <v>0</v>
      </c>
      <c r="AD195">
        <f>IF(P195="사용자항목2", L195, 0)</f>
        <v>0</v>
      </c>
      <c r="AE195">
        <f>IF(P195="안전관리비", L195, 0)</f>
        <v>0</v>
      </c>
      <c r="AF195">
        <f>IF(P195="품질관리비", L195, 0)</f>
        <v>0</v>
      </c>
      <c r="AG195">
        <f>IF(P195="작업부산물(철거해체)", L195, 0)</f>
        <v>0</v>
      </c>
      <c r="AH195">
        <f>IF(P195="사용자항목6", L195, 0)</f>
        <v>0</v>
      </c>
      <c r="AI195">
        <f>IF(P195="사용자항목7", L195, 0)</f>
        <v>0</v>
      </c>
      <c r="AJ195">
        <f>IF(P195="관급자재대(관급자)", L195, 0)</f>
        <v>0</v>
      </c>
      <c r="AK195">
        <f>IF(P195="관급자재대(관급자)", L195, 0)</f>
        <v>0</v>
      </c>
      <c r="AL195">
        <f>IF(P195="사용자항목10", L195, 0)</f>
        <v>0</v>
      </c>
      <c r="AM195">
        <f>IF(P195="폐기물처리비(일반)", L195, 0)</f>
        <v>0</v>
      </c>
      <c r="AN195">
        <f>IF(P195="폐기물처리비(지정)", L195, 0)</f>
        <v>0</v>
      </c>
      <c r="AO195">
        <f>IF(P195="사용자항목13", L195, 0)</f>
        <v>0</v>
      </c>
      <c r="AP195">
        <f>IF(P195="사용자항목14", L195, 0)</f>
        <v>0</v>
      </c>
      <c r="AQ195">
        <f>IF(P195="사용자항목15", L195, 0)</f>
        <v>0</v>
      </c>
      <c r="AR195">
        <f>IF(P195="사용자항목16", L195, 0)</f>
        <v>0</v>
      </c>
      <c r="AS195">
        <f>IF(P195="사용자항목17", L195, 0)</f>
        <v>0</v>
      </c>
      <c r="AT195">
        <f>IF(P195="사용자항목18", L195, 0)</f>
        <v>0</v>
      </c>
      <c r="AU195">
        <f>IF(P195="사용자항목19", L195, 0)</f>
        <v>0</v>
      </c>
      <c r="AY195" s="1" t="s">
        <v>40</v>
      </c>
    </row>
    <row r="196" spans="1:51" ht="20.100000000000001" customHeight="1" x14ac:dyDescent="0.3">
      <c r="A196" s="13" t="s">
        <v>499</v>
      </c>
      <c r="B196" s="13" t="s">
        <v>956</v>
      </c>
      <c r="C196" s="15" t="s">
        <v>36</v>
      </c>
      <c r="D196" s="16">
        <v>23</v>
      </c>
      <c r="E196" s="16"/>
      <c r="F196" s="16">
        <f>ROUNDDOWN(D196*E196, 0)</f>
        <v>0</v>
      </c>
      <c r="G196" s="16"/>
      <c r="H196" s="16">
        <f>ROUNDDOWN(D196*G196, 0)</f>
        <v>0</v>
      </c>
      <c r="I196" s="16"/>
      <c r="J196" s="16">
        <f>ROUNDDOWN(D196*I196, 0)</f>
        <v>0</v>
      </c>
      <c r="K196" s="16">
        <f t="shared" si="81"/>
        <v>0</v>
      </c>
      <c r="L196" s="16">
        <f t="shared" si="81"/>
        <v>0</v>
      </c>
      <c r="M196" s="23" t="s">
        <v>955</v>
      </c>
      <c r="O196" t="str">
        <f>""</f>
        <v/>
      </c>
      <c r="P196" s="1" t="s">
        <v>308</v>
      </c>
      <c r="Q196">
        <v>1</v>
      </c>
      <c r="R196">
        <f>IF(P196="기계경비", J196, 0)</f>
        <v>0</v>
      </c>
      <c r="S196">
        <f>IF(P196="운반비", L196, 0)</f>
        <v>0</v>
      </c>
      <c r="T196">
        <f>IF(P196="작업부산물", F196, 0)</f>
        <v>0</v>
      </c>
      <c r="U196">
        <f>IF(P196="관급", F196, 0)</f>
        <v>0</v>
      </c>
      <c r="V196">
        <f>IF(P196="외주비", J196, 0)</f>
        <v>0</v>
      </c>
      <c r="W196">
        <f>IF(P196="장비비", J196, 0)</f>
        <v>0</v>
      </c>
      <c r="X196">
        <f>IF(P196="폐기물처리비", L196, 0)</f>
        <v>0</v>
      </c>
      <c r="Y196">
        <f>IF(P196="가설비", J196, 0)</f>
        <v>0</v>
      </c>
      <c r="Z196">
        <f>IF(P196="잡비제외분", F196, 0)</f>
        <v>0</v>
      </c>
      <c r="AA196">
        <f>IF(P196="사급자재대", L196, 0)</f>
        <v>0</v>
      </c>
      <c r="AB196">
        <f>IF(P196="관급자재대", L196, 0)</f>
        <v>0</v>
      </c>
      <c r="AC196">
        <f>IF(P196="사용자항목1", L196, 0)</f>
        <v>0</v>
      </c>
      <c r="AD196">
        <f>IF(P196="사용자항목2", L196, 0)</f>
        <v>0</v>
      </c>
      <c r="AE196">
        <f>IF(P196="안전관리비", L196, 0)</f>
        <v>0</v>
      </c>
      <c r="AF196">
        <f>IF(P196="품질관리비", L196, 0)</f>
        <v>0</v>
      </c>
      <c r="AG196">
        <f>IF(P196="작업부산물(철거해체)", L196, 0)</f>
        <v>0</v>
      </c>
      <c r="AH196">
        <f>IF(P196="사용자항목6", L196, 0)</f>
        <v>0</v>
      </c>
      <c r="AI196">
        <f>IF(P196="사용자항목7", L196, 0)</f>
        <v>0</v>
      </c>
      <c r="AJ196">
        <f>IF(P196="관급자재대(관급자)", L196, 0)</f>
        <v>0</v>
      </c>
      <c r="AK196">
        <f>IF(P196="관급자재대(관급자)", L196, 0)</f>
        <v>0</v>
      </c>
      <c r="AL196">
        <f>IF(P196="사용자항목10", L196, 0)</f>
        <v>0</v>
      </c>
      <c r="AM196">
        <f>IF(P196="폐기물처리비(일반)", L196, 0)</f>
        <v>0</v>
      </c>
      <c r="AN196">
        <f>IF(P196="폐기물처리비(지정)", L196, 0)</f>
        <v>0</v>
      </c>
      <c r="AO196">
        <f>IF(P196="사용자항목13", L196, 0)</f>
        <v>0</v>
      </c>
      <c r="AP196">
        <f>IF(P196="사용자항목14", L196, 0)</f>
        <v>0</v>
      </c>
      <c r="AQ196">
        <f>IF(P196="사용자항목15", L196, 0)</f>
        <v>0</v>
      </c>
      <c r="AR196">
        <f>IF(P196="사용자항목16", L196, 0)</f>
        <v>0</v>
      </c>
      <c r="AS196">
        <f>IF(P196="사용자항목17", L196, 0)</f>
        <v>0</v>
      </c>
      <c r="AT196">
        <f>IF(P196="사용자항목18", L196, 0)</f>
        <v>0</v>
      </c>
      <c r="AU196">
        <f>IF(P196="사용자항목19", L196, 0)</f>
        <v>0</v>
      </c>
      <c r="AY196" s="1" t="s">
        <v>40</v>
      </c>
    </row>
    <row r="197" spans="1:51" ht="20.100000000000001" customHeight="1" x14ac:dyDescent="0.3">
      <c r="A197" s="13" t="s">
        <v>958</v>
      </c>
      <c r="B197" s="14"/>
      <c r="C197" s="15" t="s">
        <v>39</v>
      </c>
      <c r="D197" s="16">
        <v>423.9</v>
      </c>
      <c r="E197" s="16"/>
      <c r="F197" s="16">
        <f>ROUNDDOWN(D197*E197, 0)</f>
        <v>0</v>
      </c>
      <c r="G197" s="16"/>
      <c r="H197" s="16">
        <f>ROUNDDOWN(D197*G197, 0)</f>
        <v>0</v>
      </c>
      <c r="I197" s="16"/>
      <c r="J197" s="16">
        <f>ROUNDDOWN(D197*I197, 0)</f>
        <v>0</v>
      </c>
      <c r="K197" s="16">
        <f t="shared" si="81"/>
        <v>0</v>
      </c>
      <c r="L197" s="16">
        <f t="shared" si="81"/>
        <v>0</v>
      </c>
      <c r="M197" s="23" t="s">
        <v>957</v>
      </c>
      <c r="O197" t="str">
        <f>""</f>
        <v/>
      </c>
      <c r="P197" s="1" t="s">
        <v>308</v>
      </c>
      <c r="Q197">
        <v>1</v>
      </c>
      <c r="R197">
        <f>IF(P197="기계경비", J197, 0)</f>
        <v>0</v>
      </c>
      <c r="S197">
        <f>IF(P197="운반비", L197, 0)</f>
        <v>0</v>
      </c>
      <c r="T197">
        <f>IF(P197="작업부산물", F197, 0)</f>
        <v>0</v>
      </c>
      <c r="U197">
        <f>IF(P197="관급", F197, 0)</f>
        <v>0</v>
      </c>
      <c r="V197">
        <f>IF(P197="외주비", J197, 0)</f>
        <v>0</v>
      </c>
      <c r="W197">
        <f>IF(P197="장비비", J197, 0)</f>
        <v>0</v>
      </c>
      <c r="X197">
        <f>IF(P197="폐기물처리비", L197, 0)</f>
        <v>0</v>
      </c>
      <c r="Y197">
        <f>IF(P197="가설비", J197, 0)</f>
        <v>0</v>
      </c>
      <c r="Z197">
        <f>IF(P197="잡비제외분", F197, 0)</f>
        <v>0</v>
      </c>
      <c r="AA197">
        <f>IF(P197="사급자재대", L197, 0)</f>
        <v>0</v>
      </c>
      <c r="AB197">
        <f>IF(P197="관급자재대", L197, 0)</f>
        <v>0</v>
      </c>
      <c r="AC197">
        <f>IF(P197="사용자항목1", L197, 0)</f>
        <v>0</v>
      </c>
      <c r="AD197">
        <f>IF(P197="사용자항목2", L197, 0)</f>
        <v>0</v>
      </c>
      <c r="AE197">
        <f>IF(P197="안전관리비", L197, 0)</f>
        <v>0</v>
      </c>
      <c r="AF197">
        <f>IF(P197="품질관리비", L197, 0)</f>
        <v>0</v>
      </c>
      <c r="AG197">
        <f>IF(P197="작업부산물(철거해체)", L197, 0)</f>
        <v>0</v>
      </c>
      <c r="AH197">
        <f>IF(P197="사용자항목6", L197, 0)</f>
        <v>0</v>
      </c>
      <c r="AI197">
        <f>IF(P197="사용자항목7", L197, 0)</f>
        <v>0</v>
      </c>
      <c r="AJ197">
        <f>IF(P197="관급자재대(관급자)", L197, 0)</f>
        <v>0</v>
      </c>
      <c r="AK197">
        <f>IF(P197="관급자재대(관급자)", L197, 0)</f>
        <v>0</v>
      </c>
      <c r="AL197">
        <f>IF(P197="사용자항목10", L197, 0)</f>
        <v>0</v>
      </c>
      <c r="AM197">
        <f>IF(P197="폐기물처리비(일반)", L197, 0)</f>
        <v>0</v>
      </c>
      <c r="AN197">
        <f>IF(P197="폐기물처리비(지정)", L197, 0)</f>
        <v>0</v>
      </c>
      <c r="AO197">
        <f>IF(P197="사용자항목13", L197, 0)</f>
        <v>0</v>
      </c>
      <c r="AP197">
        <f>IF(P197="사용자항목14", L197, 0)</f>
        <v>0</v>
      </c>
      <c r="AQ197">
        <f>IF(P197="사용자항목15", L197, 0)</f>
        <v>0</v>
      </c>
      <c r="AR197">
        <f>IF(P197="사용자항목16", L197, 0)</f>
        <v>0</v>
      </c>
      <c r="AS197">
        <f>IF(P197="사용자항목17", L197, 0)</f>
        <v>0</v>
      </c>
      <c r="AT197">
        <f>IF(P197="사용자항목18", L197, 0)</f>
        <v>0</v>
      </c>
      <c r="AU197">
        <f>IF(P197="사용자항목19", L197, 0)</f>
        <v>0</v>
      </c>
      <c r="AY197" s="1" t="s">
        <v>959</v>
      </c>
    </row>
    <row r="198" spans="1:51" ht="20.100000000000001" customHeight="1" x14ac:dyDescent="0.3">
      <c r="A198" s="14"/>
      <c r="B198" s="14"/>
      <c r="C198" s="21"/>
      <c r="D198" s="16"/>
      <c r="E198" s="16"/>
      <c r="F198" s="16"/>
      <c r="G198" s="16"/>
      <c r="H198" s="16"/>
      <c r="I198" s="16"/>
      <c r="J198" s="16"/>
      <c r="K198" s="16"/>
      <c r="L198" s="16"/>
      <c r="M198" s="16"/>
    </row>
    <row r="199" spans="1:51" ht="20.100000000000001" customHeight="1" x14ac:dyDescent="0.3">
      <c r="A199" s="14"/>
      <c r="B199" s="14"/>
      <c r="C199" s="21"/>
      <c r="D199" s="16"/>
      <c r="E199" s="16"/>
      <c r="F199" s="16"/>
      <c r="G199" s="16"/>
      <c r="H199" s="16"/>
      <c r="I199" s="16"/>
      <c r="J199" s="16"/>
      <c r="K199" s="16"/>
      <c r="L199" s="16"/>
      <c r="M199" s="16"/>
    </row>
    <row r="200" spans="1:51" ht="20.100000000000001" customHeight="1" x14ac:dyDescent="0.3">
      <c r="A200" s="14"/>
      <c r="B200" s="14"/>
      <c r="C200" s="21"/>
      <c r="D200" s="16"/>
      <c r="E200" s="16"/>
      <c r="F200" s="16"/>
      <c r="G200" s="16"/>
      <c r="H200" s="16"/>
      <c r="I200" s="16"/>
      <c r="J200" s="16"/>
      <c r="K200" s="16"/>
      <c r="L200" s="16"/>
      <c r="M200" s="16"/>
    </row>
    <row r="201" spans="1:51" ht="20.100000000000001" customHeight="1" x14ac:dyDescent="0.3">
      <c r="A201" s="14"/>
      <c r="B201" s="14"/>
      <c r="C201" s="21"/>
      <c r="D201" s="16"/>
      <c r="E201" s="16"/>
      <c r="F201" s="16"/>
      <c r="G201" s="16"/>
      <c r="H201" s="16"/>
      <c r="I201" s="16"/>
      <c r="J201" s="16"/>
      <c r="K201" s="16"/>
      <c r="L201" s="16"/>
      <c r="M201" s="16"/>
    </row>
    <row r="202" spans="1:51" ht="20.100000000000001" customHeight="1" x14ac:dyDescent="0.3">
      <c r="A202" s="14"/>
      <c r="B202" s="14"/>
      <c r="C202" s="21"/>
      <c r="D202" s="16"/>
      <c r="E202" s="16"/>
      <c r="F202" s="16"/>
      <c r="G202" s="16"/>
      <c r="H202" s="16"/>
      <c r="I202" s="16"/>
      <c r="J202" s="16"/>
      <c r="K202" s="16"/>
      <c r="L202" s="16"/>
      <c r="M202" s="16"/>
    </row>
    <row r="203" spans="1:51" ht="20.100000000000001" customHeight="1" x14ac:dyDescent="0.3">
      <c r="A203" s="14"/>
      <c r="B203" s="14"/>
      <c r="C203" s="21"/>
      <c r="D203" s="16"/>
      <c r="E203" s="16"/>
      <c r="F203" s="16"/>
      <c r="G203" s="16"/>
      <c r="H203" s="16"/>
      <c r="I203" s="16"/>
      <c r="J203" s="16"/>
      <c r="K203" s="16"/>
      <c r="L203" s="16"/>
      <c r="M203" s="16"/>
    </row>
    <row r="204" spans="1:51" ht="20.100000000000001" customHeight="1" x14ac:dyDescent="0.3">
      <c r="A204" s="14"/>
      <c r="B204" s="14"/>
      <c r="C204" s="21"/>
      <c r="D204" s="16"/>
      <c r="E204" s="16"/>
      <c r="F204" s="16"/>
      <c r="G204" s="16"/>
      <c r="H204" s="16"/>
      <c r="I204" s="16"/>
      <c r="J204" s="16"/>
      <c r="K204" s="16"/>
      <c r="L204" s="16"/>
      <c r="M204" s="16"/>
    </row>
    <row r="205" spans="1:51" ht="20.100000000000001" customHeight="1" x14ac:dyDescent="0.3">
      <c r="A205" s="14"/>
      <c r="B205" s="14"/>
      <c r="C205" s="21"/>
      <c r="D205" s="16"/>
      <c r="E205" s="16"/>
      <c r="F205" s="16"/>
      <c r="G205" s="16"/>
      <c r="H205" s="16"/>
      <c r="I205" s="16"/>
      <c r="J205" s="16"/>
      <c r="K205" s="16"/>
      <c r="L205" s="16"/>
      <c r="M205" s="16"/>
    </row>
    <row r="206" spans="1:51" ht="20.100000000000001" customHeight="1" x14ac:dyDescent="0.3">
      <c r="A206" s="14"/>
      <c r="B206" s="14"/>
      <c r="C206" s="21"/>
      <c r="D206" s="16"/>
      <c r="E206" s="16"/>
      <c r="F206" s="16"/>
      <c r="G206" s="16"/>
      <c r="H206" s="16"/>
      <c r="I206" s="16"/>
      <c r="J206" s="16"/>
      <c r="K206" s="16"/>
      <c r="L206" s="16"/>
      <c r="M206" s="16"/>
    </row>
    <row r="207" spans="1:51" ht="20.100000000000001" customHeight="1" x14ac:dyDescent="0.3">
      <c r="A207" s="14"/>
      <c r="B207" s="14"/>
      <c r="C207" s="21"/>
      <c r="D207" s="16"/>
      <c r="E207" s="16"/>
      <c r="F207" s="16"/>
      <c r="G207" s="16"/>
      <c r="H207" s="16"/>
      <c r="I207" s="16"/>
      <c r="J207" s="16"/>
      <c r="K207" s="16"/>
      <c r="L207" s="16"/>
      <c r="M207" s="16"/>
    </row>
    <row r="208" spans="1:51" ht="20.100000000000001" customHeight="1" x14ac:dyDescent="0.3">
      <c r="A208" s="14"/>
      <c r="B208" s="14"/>
      <c r="C208" s="21"/>
      <c r="D208" s="16"/>
      <c r="E208" s="16"/>
      <c r="F208" s="16"/>
      <c r="G208" s="16"/>
      <c r="H208" s="16"/>
      <c r="I208" s="16"/>
      <c r="J208" s="16"/>
      <c r="K208" s="16"/>
      <c r="L208" s="16"/>
      <c r="M208" s="16"/>
    </row>
    <row r="209" spans="1:51" ht="20.100000000000001" customHeight="1" x14ac:dyDescent="0.3">
      <c r="A209" s="14"/>
      <c r="B209" s="14"/>
      <c r="C209" s="21"/>
      <c r="D209" s="16"/>
      <c r="E209" s="16"/>
      <c r="F209" s="16"/>
      <c r="G209" s="16"/>
      <c r="H209" s="16"/>
      <c r="I209" s="16"/>
      <c r="J209" s="16"/>
      <c r="K209" s="16"/>
      <c r="L209" s="16"/>
      <c r="M209" s="16"/>
    </row>
    <row r="210" spans="1:51" ht="20.100000000000001" customHeight="1" x14ac:dyDescent="0.3">
      <c r="A210" s="14"/>
      <c r="B210" s="14"/>
      <c r="C210" s="21"/>
      <c r="D210" s="16"/>
      <c r="E210" s="16"/>
      <c r="F210" s="16"/>
      <c r="G210" s="16"/>
      <c r="H210" s="16"/>
      <c r="I210" s="16"/>
      <c r="J210" s="16"/>
      <c r="K210" s="16"/>
      <c r="L210" s="16"/>
      <c r="M210" s="16"/>
    </row>
    <row r="211" spans="1:51" ht="20.100000000000001" customHeight="1" x14ac:dyDescent="0.3">
      <c r="A211" s="14"/>
      <c r="B211" s="14"/>
      <c r="C211" s="21"/>
      <c r="D211" s="16"/>
      <c r="E211" s="16"/>
      <c r="F211" s="16"/>
      <c r="G211" s="16"/>
      <c r="H211" s="16"/>
      <c r="I211" s="16"/>
      <c r="J211" s="16"/>
      <c r="K211" s="16"/>
      <c r="L211" s="16"/>
      <c r="M211" s="16"/>
    </row>
    <row r="212" spans="1:51" ht="20.100000000000001" customHeight="1" x14ac:dyDescent="0.3">
      <c r="A212" s="14"/>
      <c r="B212" s="14"/>
      <c r="C212" s="21"/>
      <c r="D212" s="16"/>
      <c r="E212" s="16"/>
      <c r="F212" s="16"/>
      <c r="G212" s="16"/>
      <c r="H212" s="16"/>
      <c r="I212" s="16"/>
      <c r="J212" s="16"/>
      <c r="K212" s="16"/>
      <c r="L212" s="16"/>
      <c r="M212" s="16"/>
    </row>
    <row r="213" spans="1:51" ht="20.100000000000001" customHeight="1" x14ac:dyDescent="0.3">
      <c r="A213" s="14"/>
      <c r="B213" s="14"/>
      <c r="C213" s="21"/>
      <c r="D213" s="16"/>
      <c r="E213" s="16"/>
      <c r="F213" s="16"/>
      <c r="G213" s="16"/>
      <c r="H213" s="16"/>
      <c r="I213" s="16"/>
      <c r="J213" s="16"/>
      <c r="K213" s="16"/>
      <c r="L213" s="16"/>
      <c r="M213" s="16"/>
    </row>
    <row r="214" spans="1:51" ht="20.100000000000001" customHeight="1" x14ac:dyDescent="0.3">
      <c r="A214" s="17" t="s">
        <v>320</v>
      </c>
      <c r="B214" s="18"/>
      <c r="C214" s="19"/>
      <c r="D214" s="20"/>
      <c r="E214" s="20"/>
      <c r="F214" s="20">
        <f>ROUNDDOWN(SUMIF(Q195:Q213, "1", F195:F213), 0)</f>
        <v>0</v>
      </c>
      <c r="G214" s="20"/>
      <c r="H214" s="20">
        <f>ROUNDDOWN(SUMIF(Q195:Q213, "1", H195:H213), 0)</f>
        <v>0</v>
      </c>
      <c r="I214" s="20"/>
      <c r="J214" s="20">
        <f>ROUNDDOWN(SUMIF(Q195:Q213, "1", J195:J213), 0)</f>
        <v>0</v>
      </c>
      <c r="K214" s="20"/>
      <c r="L214" s="20">
        <f>F214+H214+J214</f>
        <v>0</v>
      </c>
      <c r="M214" s="20"/>
      <c r="R214">
        <f t="shared" ref="R214:AY214" si="82">ROUNDDOWN(SUM(R195:R197), 0)</f>
        <v>0</v>
      </c>
      <c r="S214">
        <f t="shared" si="82"/>
        <v>0</v>
      </c>
      <c r="T214">
        <f t="shared" si="82"/>
        <v>0</v>
      </c>
      <c r="U214">
        <f t="shared" si="82"/>
        <v>0</v>
      </c>
      <c r="V214">
        <f t="shared" si="82"/>
        <v>0</v>
      </c>
      <c r="W214">
        <f t="shared" si="82"/>
        <v>0</v>
      </c>
      <c r="X214">
        <f t="shared" si="82"/>
        <v>0</v>
      </c>
      <c r="Y214">
        <f t="shared" si="82"/>
        <v>0</v>
      </c>
      <c r="Z214">
        <f t="shared" si="82"/>
        <v>0</v>
      </c>
      <c r="AA214">
        <f t="shared" si="82"/>
        <v>0</v>
      </c>
      <c r="AB214">
        <f t="shared" si="82"/>
        <v>0</v>
      </c>
      <c r="AC214">
        <f t="shared" si="82"/>
        <v>0</v>
      </c>
      <c r="AD214">
        <f t="shared" si="82"/>
        <v>0</v>
      </c>
      <c r="AE214">
        <f t="shared" si="82"/>
        <v>0</v>
      </c>
      <c r="AF214">
        <f t="shared" si="82"/>
        <v>0</v>
      </c>
      <c r="AG214">
        <f t="shared" si="82"/>
        <v>0</v>
      </c>
      <c r="AH214">
        <f t="shared" si="82"/>
        <v>0</v>
      </c>
      <c r="AI214">
        <f t="shared" si="82"/>
        <v>0</v>
      </c>
      <c r="AJ214">
        <f t="shared" si="82"/>
        <v>0</v>
      </c>
      <c r="AK214">
        <f t="shared" si="82"/>
        <v>0</v>
      </c>
      <c r="AL214">
        <f t="shared" si="82"/>
        <v>0</v>
      </c>
      <c r="AM214">
        <f t="shared" si="82"/>
        <v>0</v>
      </c>
      <c r="AN214">
        <f t="shared" si="82"/>
        <v>0</v>
      </c>
      <c r="AO214">
        <f t="shared" si="82"/>
        <v>0</v>
      </c>
      <c r="AP214">
        <f t="shared" si="82"/>
        <v>0</v>
      </c>
      <c r="AQ214">
        <f t="shared" si="82"/>
        <v>0</v>
      </c>
      <c r="AR214">
        <f t="shared" si="82"/>
        <v>0</v>
      </c>
      <c r="AS214">
        <f t="shared" si="82"/>
        <v>0</v>
      </c>
      <c r="AT214">
        <f t="shared" si="82"/>
        <v>0</v>
      </c>
      <c r="AU214">
        <f t="shared" si="82"/>
        <v>0</v>
      </c>
      <c r="AV214">
        <f t="shared" si="82"/>
        <v>0</v>
      </c>
      <c r="AW214">
        <f t="shared" si="82"/>
        <v>0</v>
      </c>
      <c r="AX214">
        <f t="shared" si="82"/>
        <v>0</v>
      </c>
      <c r="AY214">
        <f t="shared" si="82"/>
        <v>0</v>
      </c>
    </row>
    <row r="215" spans="1:51" ht="20.100000000000001" customHeight="1" x14ac:dyDescent="0.3">
      <c r="A215" s="57" t="s">
        <v>1106</v>
      </c>
      <c r="B215" s="58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</row>
    <row r="216" spans="1:51" ht="20.100000000000001" customHeight="1" x14ac:dyDescent="0.3">
      <c r="A216" s="13" t="s">
        <v>961</v>
      </c>
      <c r="B216" s="13" t="s">
        <v>962</v>
      </c>
      <c r="C216" s="15" t="s">
        <v>452</v>
      </c>
      <c r="D216" s="16">
        <v>1</v>
      </c>
      <c r="E216" s="16"/>
      <c r="F216" s="16">
        <f t="shared" ref="F216:F238" si="83">ROUNDDOWN(D216*E216, 0)</f>
        <v>0</v>
      </c>
      <c r="G216" s="16"/>
      <c r="H216" s="16">
        <f t="shared" ref="H216:H238" si="84">ROUNDDOWN(D216*G216, 0)</f>
        <v>0</v>
      </c>
      <c r="I216" s="16"/>
      <c r="J216" s="16">
        <f t="shared" ref="J216:J238" si="85">ROUNDDOWN(D216*I216, 0)</f>
        <v>0</v>
      </c>
      <c r="K216" s="16">
        <f t="shared" ref="K216:K238" si="86">E216+G216+I216</f>
        <v>0</v>
      </c>
      <c r="L216" s="16">
        <f t="shared" ref="L216:L238" si="87">F216+H216+J216</f>
        <v>0</v>
      </c>
      <c r="M216" s="23" t="s">
        <v>960</v>
      </c>
      <c r="O216" t="str">
        <f>""</f>
        <v/>
      </c>
      <c r="P216" s="1" t="s">
        <v>308</v>
      </c>
      <c r="Q216">
        <v>1</v>
      </c>
      <c r="R216">
        <f t="shared" ref="R216:R238" si="88">IF(P216="기계경비", J216, 0)</f>
        <v>0</v>
      </c>
      <c r="S216">
        <f t="shared" ref="S216:S238" si="89">IF(P216="운반비", L216, 0)</f>
        <v>0</v>
      </c>
      <c r="T216">
        <f t="shared" ref="T216:T238" si="90">IF(P216="작업부산물", F216, 0)</f>
        <v>0</v>
      </c>
      <c r="U216">
        <f t="shared" ref="U216:U238" si="91">IF(P216="관급", F216, 0)</f>
        <v>0</v>
      </c>
      <c r="V216">
        <f t="shared" ref="V216:V238" si="92">IF(P216="외주비", J216, 0)</f>
        <v>0</v>
      </c>
      <c r="W216">
        <f t="shared" ref="W216:W238" si="93">IF(P216="장비비", J216, 0)</f>
        <v>0</v>
      </c>
      <c r="X216">
        <f t="shared" ref="X216:X238" si="94">IF(P216="폐기물처리비", L216, 0)</f>
        <v>0</v>
      </c>
      <c r="Y216">
        <f t="shared" ref="Y216:Y238" si="95">IF(P216="가설비", J216, 0)</f>
        <v>0</v>
      </c>
      <c r="Z216">
        <f t="shared" ref="Z216:Z238" si="96">IF(P216="잡비제외분", F216, 0)</f>
        <v>0</v>
      </c>
      <c r="AA216">
        <f t="shared" ref="AA216:AA238" si="97">IF(P216="사급자재대", L216, 0)</f>
        <v>0</v>
      </c>
      <c r="AB216">
        <f t="shared" ref="AB216:AB238" si="98">IF(P216="관급자재대", L216, 0)</f>
        <v>0</v>
      </c>
      <c r="AC216">
        <f t="shared" ref="AC216:AC238" si="99">IF(P216="사용자항목1", L216, 0)</f>
        <v>0</v>
      </c>
      <c r="AD216">
        <f t="shared" ref="AD216:AD238" si="100">IF(P216="사용자항목2", L216, 0)</f>
        <v>0</v>
      </c>
      <c r="AE216">
        <f t="shared" ref="AE216:AE238" si="101">IF(P216="안전관리비", L216, 0)</f>
        <v>0</v>
      </c>
      <c r="AF216">
        <f t="shared" ref="AF216:AF238" si="102">IF(P216="품질관리비", L216, 0)</f>
        <v>0</v>
      </c>
      <c r="AG216">
        <f t="shared" ref="AG216:AG238" si="103">IF(P216="작업부산물(철거해체)", L216, 0)</f>
        <v>0</v>
      </c>
      <c r="AH216">
        <f t="shared" ref="AH216:AH238" si="104">IF(P216="사용자항목6", L216, 0)</f>
        <v>0</v>
      </c>
      <c r="AI216">
        <f t="shared" ref="AI216:AI238" si="105">IF(P216="사용자항목7", L216, 0)</f>
        <v>0</v>
      </c>
      <c r="AJ216">
        <f t="shared" ref="AJ216:AJ238" si="106">IF(P216="관급자재대(관급자)", L216, 0)</f>
        <v>0</v>
      </c>
      <c r="AK216">
        <f t="shared" ref="AK216:AK238" si="107">IF(P216="관급자재대(관급자)", L216, 0)</f>
        <v>0</v>
      </c>
      <c r="AL216">
        <f t="shared" ref="AL216:AL238" si="108">IF(P216="사용자항목10", L216, 0)</f>
        <v>0</v>
      </c>
      <c r="AM216">
        <f t="shared" ref="AM216:AM238" si="109">IF(P216="폐기물처리비(일반)", L216, 0)</f>
        <v>0</v>
      </c>
      <c r="AN216">
        <f t="shared" ref="AN216:AN238" si="110">IF(P216="폐기물처리비(지정)", L216, 0)</f>
        <v>0</v>
      </c>
      <c r="AO216">
        <f t="shared" ref="AO216:AO238" si="111">IF(P216="사용자항목13", L216, 0)</f>
        <v>0</v>
      </c>
      <c r="AP216">
        <f t="shared" ref="AP216:AP238" si="112">IF(P216="사용자항목14", L216, 0)</f>
        <v>0</v>
      </c>
      <c r="AQ216">
        <f t="shared" ref="AQ216:AQ238" si="113">IF(P216="사용자항목15", L216, 0)</f>
        <v>0</v>
      </c>
      <c r="AR216">
        <f t="shared" ref="AR216:AR238" si="114">IF(P216="사용자항목16", L216, 0)</f>
        <v>0</v>
      </c>
      <c r="AS216">
        <f t="shared" ref="AS216:AS238" si="115">IF(P216="사용자항목17", L216, 0)</f>
        <v>0</v>
      </c>
      <c r="AT216">
        <f t="shared" ref="AT216:AT238" si="116">IF(P216="사용자항목18", L216, 0)</f>
        <v>0</v>
      </c>
      <c r="AU216">
        <f t="shared" ref="AU216:AU238" si="117">IF(P216="사용자항목19", L216, 0)</f>
        <v>0</v>
      </c>
    </row>
    <row r="217" spans="1:51" ht="20.100000000000001" customHeight="1" x14ac:dyDescent="0.3">
      <c r="A217" s="13" t="s">
        <v>964</v>
      </c>
      <c r="B217" s="13" t="s">
        <v>962</v>
      </c>
      <c r="C217" s="15" t="s">
        <v>452</v>
      </c>
      <c r="D217" s="16">
        <v>2</v>
      </c>
      <c r="E217" s="16"/>
      <c r="F217" s="16">
        <f t="shared" si="83"/>
        <v>0</v>
      </c>
      <c r="G217" s="16"/>
      <c r="H217" s="16">
        <f t="shared" si="84"/>
        <v>0</v>
      </c>
      <c r="I217" s="16"/>
      <c r="J217" s="16">
        <f t="shared" si="85"/>
        <v>0</v>
      </c>
      <c r="K217" s="16">
        <f t="shared" si="86"/>
        <v>0</v>
      </c>
      <c r="L217" s="16">
        <f t="shared" si="87"/>
        <v>0</v>
      </c>
      <c r="M217" s="23" t="s">
        <v>963</v>
      </c>
      <c r="O217" t="str">
        <f>""</f>
        <v/>
      </c>
      <c r="P217" s="1" t="s">
        <v>308</v>
      </c>
      <c r="Q217">
        <v>1</v>
      </c>
      <c r="R217">
        <f t="shared" si="88"/>
        <v>0</v>
      </c>
      <c r="S217">
        <f t="shared" si="89"/>
        <v>0</v>
      </c>
      <c r="T217">
        <f t="shared" si="90"/>
        <v>0</v>
      </c>
      <c r="U217">
        <f t="shared" si="91"/>
        <v>0</v>
      </c>
      <c r="V217">
        <f t="shared" si="92"/>
        <v>0</v>
      </c>
      <c r="W217">
        <f t="shared" si="93"/>
        <v>0</v>
      </c>
      <c r="X217">
        <f t="shared" si="94"/>
        <v>0</v>
      </c>
      <c r="Y217">
        <f t="shared" si="95"/>
        <v>0</v>
      </c>
      <c r="Z217">
        <f t="shared" si="96"/>
        <v>0</v>
      </c>
      <c r="AA217">
        <f t="shared" si="97"/>
        <v>0</v>
      </c>
      <c r="AB217">
        <f t="shared" si="98"/>
        <v>0</v>
      </c>
      <c r="AC217">
        <f t="shared" si="99"/>
        <v>0</v>
      </c>
      <c r="AD217">
        <f t="shared" si="100"/>
        <v>0</v>
      </c>
      <c r="AE217">
        <f t="shared" si="101"/>
        <v>0</v>
      </c>
      <c r="AF217">
        <f t="shared" si="102"/>
        <v>0</v>
      </c>
      <c r="AG217">
        <f t="shared" si="103"/>
        <v>0</v>
      </c>
      <c r="AH217">
        <f t="shared" si="104"/>
        <v>0</v>
      </c>
      <c r="AI217">
        <f t="shared" si="105"/>
        <v>0</v>
      </c>
      <c r="AJ217">
        <f t="shared" si="106"/>
        <v>0</v>
      </c>
      <c r="AK217">
        <f t="shared" si="107"/>
        <v>0</v>
      </c>
      <c r="AL217">
        <f t="shared" si="108"/>
        <v>0</v>
      </c>
      <c r="AM217">
        <f t="shared" si="109"/>
        <v>0</v>
      </c>
      <c r="AN217">
        <f t="shared" si="110"/>
        <v>0</v>
      </c>
      <c r="AO217">
        <f t="shared" si="111"/>
        <v>0</v>
      </c>
      <c r="AP217">
        <f t="shared" si="112"/>
        <v>0</v>
      </c>
      <c r="AQ217">
        <f t="shared" si="113"/>
        <v>0</v>
      </c>
      <c r="AR217">
        <f t="shared" si="114"/>
        <v>0</v>
      </c>
      <c r="AS217">
        <f t="shared" si="115"/>
        <v>0</v>
      </c>
      <c r="AT217">
        <f t="shared" si="116"/>
        <v>0</v>
      </c>
      <c r="AU217">
        <f t="shared" si="117"/>
        <v>0</v>
      </c>
    </row>
    <row r="218" spans="1:51" ht="20.100000000000001" customHeight="1" x14ac:dyDescent="0.3">
      <c r="A218" s="13" t="s">
        <v>1107</v>
      </c>
      <c r="B218" s="13" t="s">
        <v>1108</v>
      </c>
      <c r="C218" s="15" t="s">
        <v>452</v>
      </c>
      <c r="D218" s="16">
        <v>1</v>
      </c>
      <c r="E218" s="16"/>
      <c r="F218" s="16">
        <f t="shared" si="83"/>
        <v>0</v>
      </c>
      <c r="G218" s="16"/>
      <c r="H218" s="16">
        <f t="shared" si="84"/>
        <v>0</v>
      </c>
      <c r="I218" s="16"/>
      <c r="J218" s="16">
        <f t="shared" si="85"/>
        <v>0</v>
      </c>
      <c r="K218" s="16">
        <f t="shared" si="86"/>
        <v>0</v>
      </c>
      <c r="L218" s="16">
        <f t="shared" si="87"/>
        <v>0</v>
      </c>
      <c r="M218" s="16"/>
      <c r="O218" t="str">
        <f>""</f>
        <v/>
      </c>
      <c r="P218" s="1" t="s">
        <v>308</v>
      </c>
      <c r="Q218">
        <v>1</v>
      </c>
      <c r="R218">
        <f t="shared" si="88"/>
        <v>0</v>
      </c>
      <c r="S218">
        <f t="shared" si="89"/>
        <v>0</v>
      </c>
      <c r="T218">
        <f t="shared" si="90"/>
        <v>0</v>
      </c>
      <c r="U218">
        <f t="shared" si="91"/>
        <v>0</v>
      </c>
      <c r="V218">
        <f t="shared" si="92"/>
        <v>0</v>
      </c>
      <c r="W218">
        <f t="shared" si="93"/>
        <v>0</v>
      </c>
      <c r="X218">
        <f t="shared" si="94"/>
        <v>0</v>
      </c>
      <c r="Y218">
        <f t="shared" si="95"/>
        <v>0</v>
      </c>
      <c r="Z218">
        <f t="shared" si="96"/>
        <v>0</v>
      </c>
      <c r="AA218">
        <f t="shared" si="97"/>
        <v>0</v>
      </c>
      <c r="AB218">
        <f t="shared" si="98"/>
        <v>0</v>
      </c>
      <c r="AC218">
        <f t="shared" si="99"/>
        <v>0</v>
      </c>
      <c r="AD218">
        <f t="shared" si="100"/>
        <v>0</v>
      </c>
      <c r="AE218">
        <f t="shared" si="101"/>
        <v>0</v>
      </c>
      <c r="AF218">
        <f t="shared" si="102"/>
        <v>0</v>
      </c>
      <c r="AG218">
        <f t="shared" si="103"/>
        <v>0</v>
      </c>
      <c r="AH218">
        <f t="shared" si="104"/>
        <v>0</v>
      </c>
      <c r="AI218">
        <f t="shared" si="105"/>
        <v>0</v>
      </c>
      <c r="AJ218">
        <f t="shared" si="106"/>
        <v>0</v>
      </c>
      <c r="AK218">
        <f t="shared" si="107"/>
        <v>0</v>
      </c>
      <c r="AL218">
        <f t="shared" si="108"/>
        <v>0</v>
      </c>
      <c r="AM218">
        <f t="shared" si="109"/>
        <v>0</v>
      </c>
      <c r="AN218">
        <f t="shared" si="110"/>
        <v>0</v>
      </c>
      <c r="AO218">
        <f t="shared" si="111"/>
        <v>0</v>
      </c>
      <c r="AP218">
        <f t="shared" si="112"/>
        <v>0</v>
      </c>
      <c r="AQ218">
        <f t="shared" si="113"/>
        <v>0</v>
      </c>
      <c r="AR218">
        <f t="shared" si="114"/>
        <v>0</v>
      </c>
      <c r="AS218">
        <f t="shared" si="115"/>
        <v>0</v>
      </c>
      <c r="AT218">
        <f t="shared" si="116"/>
        <v>0</v>
      </c>
      <c r="AU218">
        <f t="shared" si="117"/>
        <v>0</v>
      </c>
    </row>
    <row r="219" spans="1:51" ht="20.100000000000001" customHeight="1" x14ac:dyDescent="0.3">
      <c r="A219" s="13" t="s">
        <v>966</v>
      </c>
      <c r="B219" s="13" t="s">
        <v>967</v>
      </c>
      <c r="C219" s="15" t="s">
        <v>452</v>
      </c>
      <c r="D219" s="16">
        <v>1</v>
      </c>
      <c r="E219" s="16"/>
      <c r="F219" s="16">
        <f t="shared" si="83"/>
        <v>0</v>
      </c>
      <c r="G219" s="16"/>
      <c r="H219" s="16">
        <f t="shared" si="84"/>
        <v>0</v>
      </c>
      <c r="I219" s="16"/>
      <c r="J219" s="16">
        <f t="shared" si="85"/>
        <v>0</v>
      </c>
      <c r="K219" s="16">
        <f t="shared" si="86"/>
        <v>0</v>
      </c>
      <c r="L219" s="16">
        <f t="shared" si="87"/>
        <v>0</v>
      </c>
      <c r="M219" s="23" t="s">
        <v>965</v>
      </c>
      <c r="O219" t="str">
        <f>""</f>
        <v/>
      </c>
      <c r="P219" s="1" t="s">
        <v>308</v>
      </c>
      <c r="Q219">
        <v>1</v>
      </c>
      <c r="R219">
        <f t="shared" si="88"/>
        <v>0</v>
      </c>
      <c r="S219">
        <f t="shared" si="89"/>
        <v>0</v>
      </c>
      <c r="T219">
        <f t="shared" si="90"/>
        <v>0</v>
      </c>
      <c r="U219">
        <f t="shared" si="91"/>
        <v>0</v>
      </c>
      <c r="V219">
        <f t="shared" si="92"/>
        <v>0</v>
      </c>
      <c r="W219">
        <f t="shared" si="93"/>
        <v>0</v>
      </c>
      <c r="X219">
        <f t="shared" si="94"/>
        <v>0</v>
      </c>
      <c r="Y219">
        <f t="shared" si="95"/>
        <v>0</v>
      </c>
      <c r="Z219">
        <f t="shared" si="96"/>
        <v>0</v>
      </c>
      <c r="AA219">
        <f t="shared" si="97"/>
        <v>0</v>
      </c>
      <c r="AB219">
        <f t="shared" si="98"/>
        <v>0</v>
      </c>
      <c r="AC219">
        <f t="shared" si="99"/>
        <v>0</v>
      </c>
      <c r="AD219">
        <f t="shared" si="100"/>
        <v>0</v>
      </c>
      <c r="AE219">
        <f t="shared" si="101"/>
        <v>0</v>
      </c>
      <c r="AF219">
        <f t="shared" si="102"/>
        <v>0</v>
      </c>
      <c r="AG219">
        <f t="shared" si="103"/>
        <v>0</v>
      </c>
      <c r="AH219">
        <f t="shared" si="104"/>
        <v>0</v>
      </c>
      <c r="AI219">
        <f t="shared" si="105"/>
        <v>0</v>
      </c>
      <c r="AJ219">
        <f t="shared" si="106"/>
        <v>0</v>
      </c>
      <c r="AK219">
        <f t="shared" si="107"/>
        <v>0</v>
      </c>
      <c r="AL219">
        <f t="shared" si="108"/>
        <v>0</v>
      </c>
      <c r="AM219">
        <f t="shared" si="109"/>
        <v>0</v>
      </c>
      <c r="AN219">
        <f t="shared" si="110"/>
        <v>0</v>
      </c>
      <c r="AO219">
        <f t="shared" si="111"/>
        <v>0</v>
      </c>
      <c r="AP219">
        <f t="shared" si="112"/>
        <v>0</v>
      </c>
      <c r="AQ219">
        <f t="shared" si="113"/>
        <v>0</v>
      </c>
      <c r="AR219">
        <f t="shared" si="114"/>
        <v>0</v>
      </c>
      <c r="AS219">
        <f t="shared" si="115"/>
        <v>0</v>
      </c>
      <c r="AT219">
        <f t="shared" si="116"/>
        <v>0</v>
      </c>
      <c r="AU219">
        <f t="shared" si="117"/>
        <v>0</v>
      </c>
    </row>
    <row r="220" spans="1:51" ht="20.100000000000001" customHeight="1" x14ac:dyDescent="0.3">
      <c r="A220" s="13" t="s">
        <v>1109</v>
      </c>
      <c r="B220" s="13" t="s">
        <v>1110</v>
      </c>
      <c r="C220" s="15" t="s">
        <v>452</v>
      </c>
      <c r="D220" s="16">
        <v>98</v>
      </c>
      <c r="E220" s="16"/>
      <c r="F220" s="16">
        <f t="shared" si="83"/>
        <v>0</v>
      </c>
      <c r="G220" s="16"/>
      <c r="H220" s="16">
        <f t="shared" si="84"/>
        <v>0</v>
      </c>
      <c r="I220" s="16"/>
      <c r="J220" s="16">
        <f t="shared" si="85"/>
        <v>0</v>
      </c>
      <c r="K220" s="16">
        <f t="shared" si="86"/>
        <v>0</v>
      </c>
      <c r="L220" s="16">
        <f t="shared" si="87"/>
        <v>0</v>
      </c>
      <c r="M220" s="16"/>
      <c r="O220" t="str">
        <f>""</f>
        <v/>
      </c>
      <c r="P220" s="1" t="s">
        <v>308</v>
      </c>
      <c r="Q220">
        <v>1</v>
      </c>
      <c r="R220">
        <f t="shared" si="88"/>
        <v>0</v>
      </c>
      <c r="S220">
        <f t="shared" si="89"/>
        <v>0</v>
      </c>
      <c r="T220">
        <f t="shared" si="90"/>
        <v>0</v>
      </c>
      <c r="U220">
        <f t="shared" si="91"/>
        <v>0</v>
      </c>
      <c r="V220">
        <f t="shared" si="92"/>
        <v>0</v>
      </c>
      <c r="W220">
        <f t="shared" si="93"/>
        <v>0</v>
      </c>
      <c r="X220">
        <f t="shared" si="94"/>
        <v>0</v>
      </c>
      <c r="Y220">
        <f t="shared" si="95"/>
        <v>0</v>
      </c>
      <c r="Z220">
        <f t="shared" si="96"/>
        <v>0</v>
      </c>
      <c r="AA220">
        <f t="shared" si="97"/>
        <v>0</v>
      </c>
      <c r="AB220">
        <f t="shared" si="98"/>
        <v>0</v>
      </c>
      <c r="AC220">
        <f t="shared" si="99"/>
        <v>0</v>
      </c>
      <c r="AD220">
        <f t="shared" si="100"/>
        <v>0</v>
      </c>
      <c r="AE220">
        <f t="shared" si="101"/>
        <v>0</v>
      </c>
      <c r="AF220">
        <f t="shared" si="102"/>
        <v>0</v>
      </c>
      <c r="AG220">
        <f t="shared" si="103"/>
        <v>0</v>
      </c>
      <c r="AH220">
        <f t="shared" si="104"/>
        <v>0</v>
      </c>
      <c r="AI220">
        <f t="shared" si="105"/>
        <v>0</v>
      </c>
      <c r="AJ220">
        <f t="shared" si="106"/>
        <v>0</v>
      </c>
      <c r="AK220">
        <f t="shared" si="107"/>
        <v>0</v>
      </c>
      <c r="AL220">
        <f t="shared" si="108"/>
        <v>0</v>
      </c>
      <c r="AM220">
        <f t="shared" si="109"/>
        <v>0</v>
      </c>
      <c r="AN220">
        <f t="shared" si="110"/>
        <v>0</v>
      </c>
      <c r="AO220">
        <f t="shared" si="111"/>
        <v>0</v>
      </c>
      <c r="AP220">
        <f t="shared" si="112"/>
        <v>0</v>
      </c>
      <c r="AQ220">
        <f t="shared" si="113"/>
        <v>0</v>
      </c>
      <c r="AR220">
        <f t="shared" si="114"/>
        <v>0</v>
      </c>
      <c r="AS220">
        <f t="shared" si="115"/>
        <v>0</v>
      </c>
      <c r="AT220">
        <f t="shared" si="116"/>
        <v>0</v>
      </c>
      <c r="AU220">
        <f t="shared" si="117"/>
        <v>0</v>
      </c>
    </row>
    <row r="221" spans="1:51" ht="20.100000000000001" customHeight="1" x14ac:dyDescent="0.3">
      <c r="A221" s="13" t="s">
        <v>1111</v>
      </c>
      <c r="B221" s="13" t="s">
        <v>1112</v>
      </c>
      <c r="C221" s="15" t="s">
        <v>452</v>
      </c>
      <c r="D221" s="16">
        <v>10</v>
      </c>
      <c r="E221" s="16"/>
      <c r="F221" s="16">
        <f t="shared" si="83"/>
        <v>0</v>
      </c>
      <c r="G221" s="16"/>
      <c r="H221" s="16">
        <f t="shared" si="84"/>
        <v>0</v>
      </c>
      <c r="I221" s="16"/>
      <c r="J221" s="16">
        <f t="shared" si="85"/>
        <v>0</v>
      </c>
      <c r="K221" s="16">
        <f t="shared" si="86"/>
        <v>0</v>
      </c>
      <c r="L221" s="16">
        <f t="shared" si="87"/>
        <v>0</v>
      </c>
      <c r="M221" s="16"/>
      <c r="O221" t="str">
        <f>""</f>
        <v/>
      </c>
      <c r="P221" s="1" t="s">
        <v>308</v>
      </c>
      <c r="Q221">
        <v>1</v>
      </c>
      <c r="R221">
        <f t="shared" si="88"/>
        <v>0</v>
      </c>
      <c r="S221">
        <f t="shared" si="89"/>
        <v>0</v>
      </c>
      <c r="T221">
        <f t="shared" si="90"/>
        <v>0</v>
      </c>
      <c r="U221">
        <f t="shared" si="91"/>
        <v>0</v>
      </c>
      <c r="V221">
        <f t="shared" si="92"/>
        <v>0</v>
      </c>
      <c r="W221">
        <f t="shared" si="93"/>
        <v>0</v>
      </c>
      <c r="X221">
        <f t="shared" si="94"/>
        <v>0</v>
      </c>
      <c r="Y221">
        <f t="shared" si="95"/>
        <v>0</v>
      </c>
      <c r="Z221">
        <f t="shared" si="96"/>
        <v>0</v>
      </c>
      <c r="AA221">
        <f t="shared" si="97"/>
        <v>0</v>
      </c>
      <c r="AB221">
        <f t="shared" si="98"/>
        <v>0</v>
      </c>
      <c r="AC221">
        <f t="shared" si="99"/>
        <v>0</v>
      </c>
      <c r="AD221">
        <f t="shared" si="100"/>
        <v>0</v>
      </c>
      <c r="AE221">
        <f t="shared" si="101"/>
        <v>0</v>
      </c>
      <c r="AF221">
        <f t="shared" si="102"/>
        <v>0</v>
      </c>
      <c r="AG221">
        <f t="shared" si="103"/>
        <v>0</v>
      </c>
      <c r="AH221">
        <f t="shared" si="104"/>
        <v>0</v>
      </c>
      <c r="AI221">
        <f t="shared" si="105"/>
        <v>0</v>
      </c>
      <c r="AJ221">
        <f t="shared" si="106"/>
        <v>0</v>
      </c>
      <c r="AK221">
        <f t="shared" si="107"/>
        <v>0</v>
      </c>
      <c r="AL221">
        <f t="shared" si="108"/>
        <v>0</v>
      </c>
      <c r="AM221">
        <f t="shared" si="109"/>
        <v>0</v>
      </c>
      <c r="AN221">
        <f t="shared" si="110"/>
        <v>0</v>
      </c>
      <c r="AO221">
        <f t="shared" si="111"/>
        <v>0</v>
      </c>
      <c r="AP221">
        <f t="shared" si="112"/>
        <v>0</v>
      </c>
      <c r="AQ221">
        <f t="shared" si="113"/>
        <v>0</v>
      </c>
      <c r="AR221">
        <f t="shared" si="114"/>
        <v>0</v>
      </c>
      <c r="AS221">
        <f t="shared" si="115"/>
        <v>0</v>
      </c>
      <c r="AT221">
        <f t="shared" si="116"/>
        <v>0</v>
      </c>
      <c r="AU221">
        <f t="shared" si="117"/>
        <v>0</v>
      </c>
    </row>
    <row r="222" spans="1:51" ht="20.100000000000001" customHeight="1" x14ac:dyDescent="0.3">
      <c r="A222" s="13" t="s">
        <v>1113</v>
      </c>
      <c r="B222" s="13" t="s">
        <v>1114</v>
      </c>
      <c r="C222" s="15" t="s">
        <v>452</v>
      </c>
      <c r="D222" s="16">
        <v>104</v>
      </c>
      <c r="E222" s="16"/>
      <c r="F222" s="16">
        <f t="shared" si="83"/>
        <v>0</v>
      </c>
      <c r="G222" s="16"/>
      <c r="H222" s="16">
        <f t="shared" si="84"/>
        <v>0</v>
      </c>
      <c r="I222" s="16"/>
      <c r="J222" s="16">
        <f t="shared" si="85"/>
        <v>0</v>
      </c>
      <c r="K222" s="16">
        <f t="shared" si="86"/>
        <v>0</v>
      </c>
      <c r="L222" s="16">
        <f t="shared" si="87"/>
        <v>0</v>
      </c>
      <c r="M222" s="16"/>
      <c r="O222" t="str">
        <f>""</f>
        <v/>
      </c>
      <c r="P222" s="1" t="s">
        <v>308</v>
      </c>
      <c r="Q222">
        <v>1</v>
      </c>
      <c r="R222">
        <f t="shared" si="88"/>
        <v>0</v>
      </c>
      <c r="S222">
        <f t="shared" si="89"/>
        <v>0</v>
      </c>
      <c r="T222">
        <f t="shared" si="90"/>
        <v>0</v>
      </c>
      <c r="U222">
        <f t="shared" si="91"/>
        <v>0</v>
      </c>
      <c r="V222">
        <f t="shared" si="92"/>
        <v>0</v>
      </c>
      <c r="W222">
        <f t="shared" si="93"/>
        <v>0</v>
      </c>
      <c r="X222">
        <f t="shared" si="94"/>
        <v>0</v>
      </c>
      <c r="Y222">
        <f t="shared" si="95"/>
        <v>0</v>
      </c>
      <c r="Z222">
        <f t="shared" si="96"/>
        <v>0</v>
      </c>
      <c r="AA222">
        <f t="shared" si="97"/>
        <v>0</v>
      </c>
      <c r="AB222">
        <f t="shared" si="98"/>
        <v>0</v>
      </c>
      <c r="AC222">
        <f t="shared" si="99"/>
        <v>0</v>
      </c>
      <c r="AD222">
        <f t="shared" si="100"/>
        <v>0</v>
      </c>
      <c r="AE222">
        <f t="shared" si="101"/>
        <v>0</v>
      </c>
      <c r="AF222">
        <f t="shared" si="102"/>
        <v>0</v>
      </c>
      <c r="AG222">
        <f t="shared" si="103"/>
        <v>0</v>
      </c>
      <c r="AH222">
        <f t="shared" si="104"/>
        <v>0</v>
      </c>
      <c r="AI222">
        <f t="shared" si="105"/>
        <v>0</v>
      </c>
      <c r="AJ222">
        <f t="shared" si="106"/>
        <v>0</v>
      </c>
      <c r="AK222">
        <f t="shared" si="107"/>
        <v>0</v>
      </c>
      <c r="AL222">
        <f t="shared" si="108"/>
        <v>0</v>
      </c>
      <c r="AM222">
        <f t="shared" si="109"/>
        <v>0</v>
      </c>
      <c r="AN222">
        <f t="shared" si="110"/>
        <v>0</v>
      </c>
      <c r="AO222">
        <f t="shared" si="111"/>
        <v>0</v>
      </c>
      <c r="AP222">
        <f t="shared" si="112"/>
        <v>0</v>
      </c>
      <c r="AQ222">
        <f t="shared" si="113"/>
        <v>0</v>
      </c>
      <c r="AR222">
        <f t="shared" si="114"/>
        <v>0</v>
      </c>
      <c r="AS222">
        <f t="shared" si="115"/>
        <v>0</v>
      </c>
      <c r="AT222">
        <f t="shared" si="116"/>
        <v>0</v>
      </c>
      <c r="AU222">
        <f t="shared" si="117"/>
        <v>0</v>
      </c>
    </row>
    <row r="223" spans="1:51" ht="20.100000000000001" customHeight="1" x14ac:dyDescent="0.3">
      <c r="A223" s="13" t="s">
        <v>1115</v>
      </c>
      <c r="B223" s="13" t="s">
        <v>1116</v>
      </c>
      <c r="C223" s="15" t="s">
        <v>452</v>
      </c>
      <c r="D223" s="16">
        <v>6</v>
      </c>
      <c r="E223" s="16"/>
      <c r="F223" s="16">
        <f t="shared" si="83"/>
        <v>0</v>
      </c>
      <c r="G223" s="16"/>
      <c r="H223" s="16">
        <f t="shared" si="84"/>
        <v>0</v>
      </c>
      <c r="I223" s="16"/>
      <c r="J223" s="16">
        <f t="shared" si="85"/>
        <v>0</v>
      </c>
      <c r="K223" s="16">
        <f t="shared" si="86"/>
        <v>0</v>
      </c>
      <c r="L223" s="16">
        <f t="shared" si="87"/>
        <v>0</v>
      </c>
      <c r="M223" s="16"/>
      <c r="O223" t="str">
        <f>""</f>
        <v/>
      </c>
      <c r="P223" s="1" t="s">
        <v>308</v>
      </c>
      <c r="Q223">
        <v>1</v>
      </c>
      <c r="R223">
        <f t="shared" si="88"/>
        <v>0</v>
      </c>
      <c r="S223">
        <f t="shared" si="89"/>
        <v>0</v>
      </c>
      <c r="T223">
        <f t="shared" si="90"/>
        <v>0</v>
      </c>
      <c r="U223">
        <f t="shared" si="91"/>
        <v>0</v>
      </c>
      <c r="V223">
        <f t="shared" si="92"/>
        <v>0</v>
      </c>
      <c r="W223">
        <f t="shared" si="93"/>
        <v>0</v>
      </c>
      <c r="X223">
        <f t="shared" si="94"/>
        <v>0</v>
      </c>
      <c r="Y223">
        <f t="shared" si="95"/>
        <v>0</v>
      </c>
      <c r="Z223">
        <f t="shared" si="96"/>
        <v>0</v>
      </c>
      <c r="AA223">
        <f t="shared" si="97"/>
        <v>0</v>
      </c>
      <c r="AB223">
        <f t="shared" si="98"/>
        <v>0</v>
      </c>
      <c r="AC223">
        <f t="shared" si="99"/>
        <v>0</v>
      </c>
      <c r="AD223">
        <f t="shared" si="100"/>
        <v>0</v>
      </c>
      <c r="AE223">
        <f t="shared" si="101"/>
        <v>0</v>
      </c>
      <c r="AF223">
        <f t="shared" si="102"/>
        <v>0</v>
      </c>
      <c r="AG223">
        <f t="shared" si="103"/>
        <v>0</v>
      </c>
      <c r="AH223">
        <f t="shared" si="104"/>
        <v>0</v>
      </c>
      <c r="AI223">
        <f t="shared" si="105"/>
        <v>0</v>
      </c>
      <c r="AJ223">
        <f t="shared" si="106"/>
        <v>0</v>
      </c>
      <c r="AK223">
        <f t="shared" si="107"/>
        <v>0</v>
      </c>
      <c r="AL223">
        <f t="shared" si="108"/>
        <v>0</v>
      </c>
      <c r="AM223">
        <f t="shared" si="109"/>
        <v>0</v>
      </c>
      <c r="AN223">
        <f t="shared" si="110"/>
        <v>0</v>
      </c>
      <c r="AO223">
        <f t="shared" si="111"/>
        <v>0</v>
      </c>
      <c r="AP223">
        <f t="shared" si="112"/>
        <v>0</v>
      </c>
      <c r="AQ223">
        <f t="shared" si="113"/>
        <v>0</v>
      </c>
      <c r="AR223">
        <f t="shared" si="114"/>
        <v>0</v>
      </c>
      <c r="AS223">
        <f t="shared" si="115"/>
        <v>0</v>
      </c>
      <c r="AT223">
        <f t="shared" si="116"/>
        <v>0</v>
      </c>
      <c r="AU223">
        <f t="shared" si="117"/>
        <v>0</v>
      </c>
    </row>
    <row r="224" spans="1:51" ht="20.100000000000001" customHeight="1" x14ac:dyDescent="0.3">
      <c r="A224" s="13" t="s">
        <v>1117</v>
      </c>
      <c r="B224" s="13" t="s">
        <v>1118</v>
      </c>
      <c r="C224" s="15" t="s">
        <v>452</v>
      </c>
      <c r="D224" s="16">
        <v>12</v>
      </c>
      <c r="E224" s="16"/>
      <c r="F224" s="16">
        <f t="shared" si="83"/>
        <v>0</v>
      </c>
      <c r="G224" s="16"/>
      <c r="H224" s="16">
        <f t="shared" si="84"/>
        <v>0</v>
      </c>
      <c r="I224" s="16"/>
      <c r="J224" s="16">
        <f t="shared" si="85"/>
        <v>0</v>
      </c>
      <c r="K224" s="16">
        <f t="shared" si="86"/>
        <v>0</v>
      </c>
      <c r="L224" s="16">
        <f t="shared" si="87"/>
        <v>0</v>
      </c>
      <c r="M224" s="16"/>
      <c r="O224" t="str">
        <f>""</f>
        <v/>
      </c>
      <c r="P224" s="1" t="s">
        <v>308</v>
      </c>
      <c r="Q224">
        <v>1</v>
      </c>
      <c r="R224">
        <f t="shared" si="88"/>
        <v>0</v>
      </c>
      <c r="S224">
        <f t="shared" si="89"/>
        <v>0</v>
      </c>
      <c r="T224">
        <f t="shared" si="90"/>
        <v>0</v>
      </c>
      <c r="U224">
        <f t="shared" si="91"/>
        <v>0</v>
      </c>
      <c r="V224">
        <f t="shared" si="92"/>
        <v>0</v>
      </c>
      <c r="W224">
        <f t="shared" si="93"/>
        <v>0</v>
      </c>
      <c r="X224">
        <f t="shared" si="94"/>
        <v>0</v>
      </c>
      <c r="Y224">
        <f t="shared" si="95"/>
        <v>0</v>
      </c>
      <c r="Z224">
        <f t="shared" si="96"/>
        <v>0</v>
      </c>
      <c r="AA224">
        <f t="shared" si="97"/>
        <v>0</v>
      </c>
      <c r="AB224">
        <f t="shared" si="98"/>
        <v>0</v>
      </c>
      <c r="AC224">
        <f t="shared" si="99"/>
        <v>0</v>
      </c>
      <c r="AD224">
        <f t="shared" si="100"/>
        <v>0</v>
      </c>
      <c r="AE224">
        <f t="shared" si="101"/>
        <v>0</v>
      </c>
      <c r="AF224">
        <f t="shared" si="102"/>
        <v>0</v>
      </c>
      <c r="AG224">
        <f t="shared" si="103"/>
        <v>0</v>
      </c>
      <c r="AH224">
        <f t="shared" si="104"/>
        <v>0</v>
      </c>
      <c r="AI224">
        <f t="shared" si="105"/>
        <v>0</v>
      </c>
      <c r="AJ224">
        <f t="shared" si="106"/>
        <v>0</v>
      </c>
      <c r="AK224">
        <f t="shared" si="107"/>
        <v>0</v>
      </c>
      <c r="AL224">
        <f t="shared" si="108"/>
        <v>0</v>
      </c>
      <c r="AM224">
        <f t="shared" si="109"/>
        <v>0</v>
      </c>
      <c r="AN224">
        <f t="shared" si="110"/>
        <v>0</v>
      </c>
      <c r="AO224">
        <f t="shared" si="111"/>
        <v>0</v>
      </c>
      <c r="AP224">
        <f t="shared" si="112"/>
        <v>0</v>
      </c>
      <c r="AQ224">
        <f t="shared" si="113"/>
        <v>0</v>
      </c>
      <c r="AR224">
        <f t="shared" si="114"/>
        <v>0</v>
      </c>
      <c r="AS224">
        <f t="shared" si="115"/>
        <v>0</v>
      </c>
      <c r="AT224">
        <f t="shared" si="116"/>
        <v>0</v>
      </c>
      <c r="AU224">
        <f t="shared" si="117"/>
        <v>0</v>
      </c>
    </row>
    <row r="225" spans="1:51" ht="20.100000000000001" customHeight="1" x14ac:dyDescent="0.3">
      <c r="A225" s="13" t="s">
        <v>1119</v>
      </c>
      <c r="B225" s="13" t="s">
        <v>1120</v>
      </c>
      <c r="C225" s="15" t="s">
        <v>452</v>
      </c>
      <c r="D225" s="16">
        <v>12</v>
      </c>
      <c r="E225" s="16"/>
      <c r="F225" s="16">
        <f t="shared" si="83"/>
        <v>0</v>
      </c>
      <c r="G225" s="16"/>
      <c r="H225" s="16">
        <f t="shared" si="84"/>
        <v>0</v>
      </c>
      <c r="I225" s="16"/>
      <c r="J225" s="16">
        <f t="shared" si="85"/>
        <v>0</v>
      </c>
      <c r="K225" s="16">
        <f t="shared" si="86"/>
        <v>0</v>
      </c>
      <c r="L225" s="16">
        <f t="shared" si="87"/>
        <v>0</v>
      </c>
      <c r="M225" s="16"/>
      <c r="O225" t="str">
        <f>""</f>
        <v/>
      </c>
      <c r="P225" s="1" t="s">
        <v>308</v>
      </c>
      <c r="Q225">
        <v>1</v>
      </c>
      <c r="R225">
        <f t="shared" si="88"/>
        <v>0</v>
      </c>
      <c r="S225">
        <f t="shared" si="89"/>
        <v>0</v>
      </c>
      <c r="T225">
        <f t="shared" si="90"/>
        <v>0</v>
      </c>
      <c r="U225">
        <f t="shared" si="91"/>
        <v>0</v>
      </c>
      <c r="V225">
        <f t="shared" si="92"/>
        <v>0</v>
      </c>
      <c r="W225">
        <f t="shared" si="93"/>
        <v>0</v>
      </c>
      <c r="X225">
        <f t="shared" si="94"/>
        <v>0</v>
      </c>
      <c r="Y225">
        <f t="shared" si="95"/>
        <v>0</v>
      </c>
      <c r="Z225">
        <f t="shared" si="96"/>
        <v>0</v>
      </c>
      <c r="AA225">
        <f t="shared" si="97"/>
        <v>0</v>
      </c>
      <c r="AB225">
        <f t="shared" si="98"/>
        <v>0</v>
      </c>
      <c r="AC225">
        <f t="shared" si="99"/>
        <v>0</v>
      </c>
      <c r="AD225">
        <f t="shared" si="100"/>
        <v>0</v>
      </c>
      <c r="AE225">
        <f t="shared" si="101"/>
        <v>0</v>
      </c>
      <c r="AF225">
        <f t="shared" si="102"/>
        <v>0</v>
      </c>
      <c r="AG225">
        <f t="shared" si="103"/>
        <v>0</v>
      </c>
      <c r="AH225">
        <f t="shared" si="104"/>
        <v>0</v>
      </c>
      <c r="AI225">
        <f t="shared" si="105"/>
        <v>0</v>
      </c>
      <c r="AJ225">
        <f t="shared" si="106"/>
        <v>0</v>
      </c>
      <c r="AK225">
        <f t="shared" si="107"/>
        <v>0</v>
      </c>
      <c r="AL225">
        <f t="shared" si="108"/>
        <v>0</v>
      </c>
      <c r="AM225">
        <f t="shared" si="109"/>
        <v>0</v>
      </c>
      <c r="AN225">
        <f t="shared" si="110"/>
        <v>0</v>
      </c>
      <c r="AO225">
        <f t="shared" si="111"/>
        <v>0</v>
      </c>
      <c r="AP225">
        <f t="shared" si="112"/>
        <v>0</v>
      </c>
      <c r="AQ225">
        <f t="shared" si="113"/>
        <v>0</v>
      </c>
      <c r="AR225">
        <f t="shared" si="114"/>
        <v>0</v>
      </c>
      <c r="AS225">
        <f t="shared" si="115"/>
        <v>0</v>
      </c>
      <c r="AT225">
        <f t="shared" si="116"/>
        <v>0</v>
      </c>
      <c r="AU225">
        <f t="shared" si="117"/>
        <v>0</v>
      </c>
    </row>
    <row r="226" spans="1:51" ht="20.100000000000001" customHeight="1" x14ac:dyDescent="0.3">
      <c r="A226" s="13" t="s">
        <v>1121</v>
      </c>
      <c r="B226" s="13" t="s">
        <v>1122</v>
      </c>
      <c r="C226" s="15" t="s">
        <v>452</v>
      </c>
      <c r="D226" s="16">
        <v>6</v>
      </c>
      <c r="E226" s="16"/>
      <c r="F226" s="16">
        <f t="shared" si="83"/>
        <v>0</v>
      </c>
      <c r="G226" s="16"/>
      <c r="H226" s="16">
        <f t="shared" si="84"/>
        <v>0</v>
      </c>
      <c r="I226" s="16"/>
      <c r="J226" s="16">
        <f t="shared" si="85"/>
        <v>0</v>
      </c>
      <c r="K226" s="16">
        <f t="shared" si="86"/>
        <v>0</v>
      </c>
      <c r="L226" s="16">
        <f t="shared" si="87"/>
        <v>0</v>
      </c>
      <c r="M226" s="16"/>
      <c r="O226" t="str">
        <f>""</f>
        <v/>
      </c>
      <c r="P226" s="1" t="s">
        <v>308</v>
      </c>
      <c r="Q226">
        <v>1</v>
      </c>
      <c r="R226">
        <f t="shared" si="88"/>
        <v>0</v>
      </c>
      <c r="S226">
        <f t="shared" si="89"/>
        <v>0</v>
      </c>
      <c r="T226">
        <f t="shared" si="90"/>
        <v>0</v>
      </c>
      <c r="U226">
        <f t="shared" si="91"/>
        <v>0</v>
      </c>
      <c r="V226">
        <f t="shared" si="92"/>
        <v>0</v>
      </c>
      <c r="W226">
        <f t="shared" si="93"/>
        <v>0</v>
      </c>
      <c r="X226">
        <f t="shared" si="94"/>
        <v>0</v>
      </c>
      <c r="Y226">
        <f t="shared" si="95"/>
        <v>0</v>
      </c>
      <c r="Z226">
        <f t="shared" si="96"/>
        <v>0</v>
      </c>
      <c r="AA226">
        <f t="shared" si="97"/>
        <v>0</v>
      </c>
      <c r="AB226">
        <f t="shared" si="98"/>
        <v>0</v>
      </c>
      <c r="AC226">
        <f t="shared" si="99"/>
        <v>0</v>
      </c>
      <c r="AD226">
        <f t="shared" si="100"/>
        <v>0</v>
      </c>
      <c r="AE226">
        <f t="shared" si="101"/>
        <v>0</v>
      </c>
      <c r="AF226">
        <f t="shared" si="102"/>
        <v>0</v>
      </c>
      <c r="AG226">
        <f t="shared" si="103"/>
        <v>0</v>
      </c>
      <c r="AH226">
        <f t="shared" si="104"/>
        <v>0</v>
      </c>
      <c r="AI226">
        <f t="shared" si="105"/>
        <v>0</v>
      </c>
      <c r="AJ226">
        <f t="shared" si="106"/>
        <v>0</v>
      </c>
      <c r="AK226">
        <f t="shared" si="107"/>
        <v>0</v>
      </c>
      <c r="AL226">
        <f t="shared" si="108"/>
        <v>0</v>
      </c>
      <c r="AM226">
        <f t="shared" si="109"/>
        <v>0</v>
      </c>
      <c r="AN226">
        <f t="shared" si="110"/>
        <v>0</v>
      </c>
      <c r="AO226">
        <f t="shared" si="111"/>
        <v>0</v>
      </c>
      <c r="AP226">
        <f t="shared" si="112"/>
        <v>0</v>
      </c>
      <c r="AQ226">
        <f t="shared" si="113"/>
        <v>0</v>
      </c>
      <c r="AR226">
        <f t="shared" si="114"/>
        <v>0</v>
      </c>
      <c r="AS226">
        <f t="shared" si="115"/>
        <v>0</v>
      </c>
      <c r="AT226">
        <f t="shared" si="116"/>
        <v>0</v>
      </c>
      <c r="AU226">
        <f t="shared" si="117"/>
        <v>0</v>
      </c>
    </row>
    <row r="227" spans="1:51" ht="20.100000000000001" customHeight="1" x14ac:dyDescent="0.3">
      <c r="A227" s="13" t="s">
        <v>1123</v>
      </c>
      <c r="B227" s="13" t="s">
        <v>1124</v>
      </c>
      <c r="C227" s="15" t="s">
        <v>452</v>
      </c>
      <c r="D227" s="16">
        <v>7</v>
      </c>
      <c r="E227" s="16"/>
      <c r="F227" s="16">
        <f t="shared" si="83"/>
        <v>0</v>
      </c>
      <c r="G227" s="16"/>
      <c r="H227" s="16">
        <f t="shared" si="84"/>
        <v>0</v>
      </c>
      <c r="I227" s="16"/>
      <c r="J227" s="16">
        <f t="shared" si="85"/>
        <v>0</v>
      </c>
      <c r="K227" s="16">
        <f t="shared" si="86"/>
        <v>0</v>
      </c>
      <c r="L227" s="16">
        <f t="shared" si="87"/>
        <v>0</v>
      </c>
      <c r="M227" s="16"/>
      <c r="O227" t="str">
        <f>""</f>
        <v/>
      </c>
      <c r="P227" s="1" t="s">
        <v>308</v>
      </c>
      <c r="Q227">
        <v>1</v>
      </c>
      <c r="R227">
        <f t="shared" si="88"/>
        <v>0</v>
      </c>
      <c r="S227">
        <f t="shared" si="89"/>
        <v>0</v>
      </c>
      <c r="T227">
        <f t="shared" si="90"/>
        <v>0</v>
      </c>
      <c r="U227">
        <f t="shared" si="91"/>
        <v>0</v>
      </c>
      <c r="V227">
        <f t="shared" si="92"/>
        <v>0</v>
      </c>
      <c r="W227">
        <f t="shared" si="93"/>
        <v>0</v>
      </c>
      <c r="X227">
        <f t="shared" si="94"/>
        <v>0</v>
      </c>
      <c r="Y227">
        <f t="shared" si="95"/>
        <v>0</v>
      </c>
      <c r="Z227">
        <f t="shared" si="96"/>
        <v>0</v>
      </c>
      <c r="AA227">
        <f t="shared" si="97"/>
        <v>0</v>
      </c>
      <c r="AB227">
        <f t="shared" si="98"/>
        <v>0</v>
      </c>
      <c r="AC227">
        <f t="shared" si="99"/>
        <v>0</v>
      </c>
      <c r="AD227">
        <f t="shared" si="100"/>
        <v>0</v>
      </c>
      <c r="AE227">
        <f t="shared" si="101"/>
        <v>0</v>
      </c>
      <c r="AF227">
        <f t="shared" si="102"/>
        <v>0</v>
      </c>
      <c r="AG227">
        <f t="shared" si="103"/>
        <v>0</v>
      </c>
      <c r="AH227">
        <f t="shared" si="104"/>
        <v>0</v>
      </c>
      <c r="AI227">
        <f t="shared" si="105"/>
        <v>0</v>
      </c>
      <c r="AJ227">
        <f t="shared" si="106"/>
        <v>0</v>
      </c>
      <c r="AK227">
        <f t="shared" si="107"/>
        <v>0</v>
      </c>
      <c r="AL227">
        <f t="shared" si="108"/>
        <v>0</v>
      </c>
      <c r="AM227">
        <f t="shared" si="109"/>
        <v>0</v>
      </c>
      <c r="AN227">
        <f t="shared" si="110"/>
        <v>0</v>
      </c>
      <c r="AO227">
        <f t="shared" si="111"/>
        <v>0</v>
      </c>
      <c r="AP227">
        <f t="shared" si="112"/>
        <v>0</v>
      </c>
      <c r="AQ227">
        <f t="shared" si="113"/>
        <v>0</v>
      </c>
      <c r="AR227">
        <f t="shared" si="114"/>
        <v>0</v>
      </c>
      <c r="AS227">
        <f t="shared" si="115"/>
        <v>0</v>
      </c>
      <c r="AT227">
        <f t="shared" si="116"/>
        <v>0</v>
      </c>
      <c r="AU227">
        <f t="shared" si="117"/>
        <v>0</v>
      </c>
    </row>
    <row r="228" spans="1:51" ht="20.100000000000001" customHeight="1" x14ac:dyDescent="0.3">
      <c r="A228" s="13" t="s">
        <v>1125</v>
      </c>
      <c r="B228" s="13" t="s">
        <v>1126</v>
      </c>
      <c r="C228" s="15" t="s">
        <v>452</v>
      </c>
      <c r="D228" s="16">
        <v>5</v>
      </c>
      <c r="E228" s="16"/>
      <c r="F228" s="16">
        <f t="shared" si="83"/>
        <v>0</v>
      </c>
      <c r="G228" s="16"/>
      <c r="H228" s="16">
        <f t="shared" si="84"/>
        <v>0</v>
      </c>
      <c r="I228" s="16"/>
      <c r="J228" s="16">
        <f t="shared" si="85"/>
        <v>0</v>
      </c>
      <c r="K228" s="16">
        <f t="shared" si="86"/>
        <v>0</v>
      </c>
      <c r="L228" s="16">
        <f t="shared" si="87"/>
        <v>0</v>
      </c>
      <c r="M228" s="16"/>
      <c r="O228" t="str">
        <f>""</f>
        <v/>
      </c>
      <c r="P228" s="1" t="s">
        <v>308</v>
      </c>
      <c r="Q228">
        <v>1</v>
      </c>
      <c r="R228">
        <f t="shared" si="88"/>
        <v>0</v>
      </c>
      <c r="S228">
        <f t="shared" si="89"/>
        <v>0</v>
      </c>
      <c r="T228">
        <f t="shared" si="90"/>
        <v>0</v>
      </c>
      <c r="U228">
        <f t="shared" si="91"/>
        <v>0</v>
      </c>
      <c r="V228">
        <f t="shared" si="92"/>
        <v>0</v>
      </c>
      <c r="W228">
        <f t="shared" si="93"/>
        <v>0</v>
      </c>
      <c r="X228">
        <f t="shared" si="94"/>
        <v>0</v>
      </c>
      <c r="Y228">
        <f t="shared" si="95"/>
        <v>0</v>
      </c>
      <c r="Z228">
        <f t="shared" si="96"/>
        <v>0</v>
      </c>
      <c r="AA228">
        <f t="shared" si="97"/>
        <v>0</v>
      </c>
      <c r="AB228">
        <f t="shared" si="98"/>
        <v>0</v>
      </c>
      <c r="AC228">
        <f t="shared" si="99"/>
        <v>0</v>
      </c>
      <c r="AD228">
        <f t="shared" si="100"/>
        <v>0</v>
      </c>
      <c r="AE228">
        <f t="shared" si="101"/>
        <v>0</v>
      </c>
      <c r="AF228">
        <f t="shared" si="102"/>
        <v>0</v>
      </c>
      <c r="AG228">
        <f t="shared" si="103"/>
        <v>0</v>
      </c>
      <c r="AH228">
        <f t="shared" si="104"/>
        <v>0</v>
      </c>
      <c r="AI228">
        <f t="shared" si="105"/>
        <v>0</v>
      </c>
      <c r="AJ228">
        <f t="shared" si="106"/>
        <v>0</v>
      </c>
      <c r="AK228">
        <f t="shared" si="107"/>
        <v>0</v>
      </c>
      <c r="AL228">
        <f t="shared" si="108"/>
        <v>0</v>
      </c>
      <c r="AM228">
        <f t="shared" si="109"/>
        <v>0</v>
      </c>
      <c r="AN228">
        <f t="shared" si="110"/>
        <v>0</v>
      </c>
      <c r="AO228">
        <f t="shared" si="111"/>
        <v>0</v>
      </c>
      <c r="AP228">
        <f t="shared" si="112"/>
        <v>0</v>
      </c>
      <c r="AQ228">
        <f t="shared" si="113"/>
        <v>0</v>
      </c>
      <c r="AR228">
        <f t="shared" si="114"/>
        <v>0</v>
      </c>
      <c r="AS228">
        <f t="shared" si="115"/>
        <v>0</v>
      </c>
      <c r="AT228">
        <f t="shared" si="116"/>
        <v>0</v>
      </c>
      <c r="AU228">
        <f t="shared" si="117"/>
        <v>0</v>
      </c>
    </row>
    <row r="229" spans="1:51" ht="20.100000000000001" customHeight="1" x14ac:dyDescent="0.3">
      <c r="A229" s="13" t="s">
        <v>1127</v>
      </c>
      <c r="B229" s="13" t="s">
        <v>1128</v>
      </c>
      <c r="C229" s="15" t="s">
        <v>452</v>
      </c>
      <c r="D229" s="16">
        <v>1</v>
      </c>
      <c r="E229" s="16"/>
      <c r="F229" s="16">
        <f t="shared" si="83"/>
        <v>0</v>
      </c>
      <c r="G229" s="16"/>
      <c r="H229" s="16">
        <f t="shared" si="84"/>
        <v>0</v>
      </c>
      <c r="I229" s="16"/>
      <c r="J229" s="16">
        <f t="shared" si="85"/>
        <v>0</v>
      </c>
      <c r="K229" s="16">
        <f t="shared" si="86"/>
        <v>0</v>
      </c>
      <c r="L229" s="16">
        <f t="shared" si="87"/>
        <v>0</v>
      </c>
      <c r="M229" s="16"/>
      <c r="O229" t="str">
        <f>""</f>
        <v/>
      </c>
      <c r="P229" s="1" t="s">
        <v>308</v>
      </c>
      <c r="Q229">
        <v>1</v>
      </c>
      <c r="R229">
        <f t="shared" si="88"/>
        <v>0</v>
      </c>
      <c r="S229">
        <f t="shared" si="89"/>
        <v>0</v>
      </c>
      <c r="T229">
        <f t="shared" si="90"/>
        <v>0</v>
      </c>
      <c r="U229">
        <f t="shared" si="91"/>
        <v>0</v>
      </c>
      <c r="V229">
        <f t="shared" si="92"/>
        <v>0</v>
      </c>
      <c r="W229">
        <f t="shared" si="93"/>
        <v>0</v>
      </c>
      <c r="X229">
        <f t="shared" si="94"/>
        <v>0</v>
      </c>
      <c r="Y229">
        <f t="shared" si="95"/>
        <v>0</v>
      </c>
      <c r="Z229">
        <f t="shared" si="96"/>
        <v>0</v>
      </c>
      <c r="AA229">
        <f t="shared" si="97"/>
        <v>0</v>
      </c>
      <c r="AB229">
        <f t="shared" si="98"/>
        <v>0</v>
      </c>
      <c r="AC229">
        <f t="shared" si="99"/>
        <v>0</v>
      </c>
      <c r="AD229">
        <f t="shared" si="100"/>
        <v>0</v>
      </c>
      <c r="AE229">
        <f t="shared" si="101"/>
        <v>0</v>
      </c>
      <c r="AF229">
        <f t="shared" si="102"/>
        <v>0</v>
      </c>
      <c r="AG229">
        <f t="shared" si="103"/>
        <v>0</v>
      </c>
      <c r="AH229">
        <f t="shared" si="104"/>
        <v>0</v>
      </c>
      <c r="AI229">
        <f t="shared" si="105"/>
        <v>0</v>
      </c>
      <c r="AJ229">
        <f t="shared" si="106"/>
        <v>0</v>
      </c>
      <c r="AK229">
        <f t="shared" si="107"/>
        <v>0</v>
      </c>
      <c r="AL229">
        <f t="shared" si="108"/>
        <v>0</v>
      </c>
      <c r="AM229">
        <f t="shared" si="109"/>
        <v>0</v>
      </c>
      <c r="AN229">
        <f t="shared" si="110"/>
        <v>0</v>
      </c>
      <c r="AO229">
        <f t="shared" si="111"/>
        <v>0</v>
      </c>
      <c r="AP229">
        <f t="shared" si="112"/>
        <v>0</v>
      </c>
      <c r="AQ229">
        <f t="shared" si="113"/>
        <v>0</v>
      </c>
      <c r="AR229">
        <f t="shared" si="114"/>
        <v>0</v>
      </c>
      <c r="AS229">
        <f t="shared" si="115"/>
        <v>0</v>
      </c>
      <c r="AT229">
        <f t="shared" si="116"/>
        <v>0</v>
      </c>
      <c r="AU229">
        <f t="shared" si="117"/>
        <v>0</v>
      </c>
    </row>
    <row r="230" spans="1:51" ht="20.100000000000001" customHeight="1" x14ac:dyDescent="0.3">
      <c r="A230" s="13" t="s">
        <v>1129</v>
      </c>
      <c r="B230" s="13" t="s">
        <v>1130</v>
      </c>
      <c r="C230" s="15" t="s">
        <v>452</v>
      </c>
      <c r="D230" s="16">
        <v>1</v>
      </c>
      <c r="E230" s="16"/>
      <c r="F230" s="16">
        <f t="shared" si="83"/>
        <v>0</v>
      </c>
      <c r="G230" s="16"/>
      <c r="H230" s="16">
        <f t="shared" si="84"/>
        <v>0</v>
      </c>
      <c r="I230" s="16"/>
      <c r="J230" s="16">
        <f t="shared" si="85"/>
        <v>0</v>
      </c>
      <c r="K230" s="16">
        <f t="shared" si="86"/>
        <v>0</v>
      </c>
      <c r="L230" s="16">
        <f t="shared" si="87"/>
        <v>0</v>
      </c>
      <c r="M230" s="16"/>
      <c r="O230" t="str">
        <f>""</f>
        <v/>
      </c>
      <c r="P230" s="1" t="s">
        <v>308</v>
      </c>
      <c r="Q230">
        <v>1</v>
      </c>
      <c r="R230">
        <f t="shared" si="88"/>
        <v>0</v>
      </c>
      <c r="S230">
        <f t="shared" si="89"/>
        <v>0</v>
      </c>
      <c r="T230">
        <f t="shared" si="90"/>
        <v>0</v>
      </c>
      <c r="U230">
        <f t="shared" si="91"/>
        <v>0</v>
      </c>
      <c r="V230">
        <f t="shared" si="92"/>
        <v>0</v>
      </c>
      <c r="W230">
        <f t="shared" si="93"/>
        <v>0</v>
      </c>
      <c r="X230">
        <f t="shared" si="94"/>
        <v>0</v>
      </c>
      <c r="Y230">
        <f t="shared" si="95"/>
        <v>0</v>
      </c>
      <c r="Z230">
        <f t="shared" si="96"/>
        <v>0</v>
      </c>
      <c r="AA230">
        <f t="shared" si="97"/>
        <v>0</v>
      </c>
      <c r="AB230">
        <f t="shared" si="98"/>
        <v>0</v>
      </c>
      <c r="AC230">
        <f t="shared" si="99"/>
        <v>0</v>
      </c>
      <c r="AD230">
        <f t="shared" si="100"/>
        <v>0</v>
      </c>
      <c r="AE230">
        <f t="shared" si="101"/>
        <v>0</v>
      </c>
      <c r="AF230">
        <f t="shared" si="102"/>
        <v>0</v>
      </c>
      <c r="AG230">
        <f t="shared" si="103"/>
        <v>0</v>
      </c>
      <c r="AH230">
        <f t="shared" si="104"/>
        <v>0</v>
      </c>
      <c r="AI230">
        <f t="shared" si="105"/>
        <v>0</v>
      </c>
      <c r="AJ230">
        <f t="shared" si="106"/>
        <v>0</v>
      </c>
      <c r="AK230">
        <f t="shared" si="107"/>
        <v>0</v>
      </c>
      <c r="AL230">
        <f t="shared" si="108"/>
        <v>0</v>
      </c>
      <c r="AM230">
        <f t="shared" si="109"/>
        <v>0</v>
      </c>
      <c r="AN230">
        <f t="shared" si="110"/>
        <v>0</v>
      </c>
      <c r="AO230">
        <f t="shared" si="111"/>
        <v>0</v>
      </c>
      <c r="AP230">
        <f t="shared" si="112"/>
        <v>0</v>
      </c>
      <c r="AQ230">
        <f t="shared" si="113"/>
        <v>0</v>
      </c>
      <c r="AR230">
        <f t="shared" si="114"/>
        <v>0</v>
      </c>
      <c r="AS230">
        <f t="shared" si="115"/>
        <v>0</v>
      </c>
      <c r="AT230">
        <f t="shared" si="116"/>
        <v>0</v>
      </c>
      <c r="AU230">
        <f t="shared" si="117"/>
        <v>0</v>
      </c>
    </row>
    <row r="231" spans="1:51" ht="20.100000000000001" customHeight="1" x14ac:dyDescent="0.3">
      <c r="A231" s="13" t="s">
        <v>969</v>
      </c>
      <c r="B231" s="13" t="s">
        <v>970</v>
      </c>
      <c r="C231" s="15" t="s">
        <v>452</v>
      </c>
      <c r="D231" s="16">
        <v>1</v>
      </c>
      <c r="E231" s="16"/>
      <c r="F231" s="16">
        <f t="shared" si="83"/>
        <v>0</v>
      </c>
      <c r="G231" s="16"/>
      <c r="H231" s="16">
        <f t="shared" si="84"/>
        <v>0</v>
      </c>
      <c r="I231" s="16"/>
      <c r="J231" s="16">
        <f t="shared" si="85"/>
        <v>0</v>
      </c>
      <c r="K231" s="16">
        <f t="shared" si="86"/>
        <v>0</v>
      </c>
      <c r="L231" s="16">
        <f t="shared" si="87"/>
        <v>0</v>
      </c>
      <c r="M231" s="23" t="s">
        <v>968</v>
      </c>
      <c r="O231" t="str">
        <f>""</f>
        <v/>
      </c>
      <c r="P231" s="1" t="s">
        <v>308</v>
      </c>
      <c r="Q231">
        <v>1</v>
      </c>
      <c r="R231">
        <f t="shared" si="88"/>
        <v>0</v>
      </c>
      <c r="S231">
        <f t="shared" si="89"/>
        <v>0</v>
      </c>
      <c r="T231">
        <f t="shared" si="90"/>
        <v>0</v>
      </c>
      <c r="U231">
        <f t="shared" si="91"/>
        <v>0</v>
      </c>
      <c r="V231">
        <f t="shared" si="92"/>
        <v>0</v>
      </c>
      <c r="W231">
        <f t="shared" si="93"/>
        <v>0</v>
      </c>
      <c r="X231">
        <f t="shared" si="94"/>
        <v>0</v>
      </c>
      <c r="Y231">
        <f t="shared" si="95"/>
        <v>0</v>
      </c>
      <c r="Z231">
        <f t="shared" si="96"/>
        <v>0</v>
      </c>
      <c r="AA231">
        <f t="shared" si="97"/>
        <v>0</v>
      </c>
      <c r="AB231">
        <f t="shared" si="98"/>
        <v>0</v>
      </c>
      <c r="AC231">
        <f t="shared" si="99"/>
        <v>0</v>
      </c>
      <c r="AD231">
        <f t="shared" si="100"/>
        <v>0</v>
      </c>
      <c r="AE231">
        <f t="shared" si="101"/>
        <v>0</v>
      </c>
      <c r="AF231">
        <f t="shared" si="102"/>
        <v>0</v>
      </c>
      <c r="AG231">
        <f t="shared" si="103"/>
        <v>0</v>
      </c>
      <c r="AH231">
        <f t="shared" si="104"/>
        <v>0</v>
      </c>
      <c r="AI231">
        <f t="shared" si="105"/>
        <v>0</v>
      </c>
      <c r="AJ231">
        <f t="shared" si="106"/>
        <v>0</v>
      </c>
      <c r="AK231">
        <f t="shared" si="107"/>
        <v>0</v>
      </c>
      <c r="AL231">
        <f t="shared" si="108"/>
        <v>0</v>
      </c>
      <c r="AM231">
        <f t="shared" si="109"/>
        <v>0</v>
      </c>
      <c r="AN231">
        <f t="shared" si="110"/>
        <v>0</v>
      </c>
      <c r="AO231">
        <f t="shared" si="111"/>
        <v>0</v>
      </c>
      <c r="AP231">
        <f t="shared" si="112"/>
        <v>0</v>
      </c>
      <c r="AQ231">
        <f t="shared" si="113"/>
        <v>0</v>
      </c>
      <c r="AR231">
        <f t="shared" si="114"/>
        <v>0</v>
      </c>
      <c r="AS231">
        <f t="shared" si="115"/>
        <v>0</v>
      </c>
      <c r="AT231">
        <f t="shared" si="116"/>
        <v>0</v>
      </c>
      <c r="AU231">
        <f t="shared" si="117"/>
        <v>0</v>
      </c>
    </row>
    <row r="232" spans="1:51" ht="20.100000000000001" customHeight="1" x14ac:dyDescent="0.3">
      <c r="A232" s="13" t="s">
        <v>64</v>
      </c>
      <c r="B232" s="13" t="s">
        <v>65</v>
      </c>
      <c r="C232" s="15" t="s">
        <v>58</v>
      </c>
      <c r="D232" s="16">
        <v>4</v>
      </c>
      <c r="E232" s="16"/>
      <c r="F232" s="16">
        <f t="shared" si="83"/>
        <v>0</v>
      </c>
      <c r="G232" s="16"/>
      <c r="H232" s="16">
        <f t="shared" si="84"/>
        <v>0</v>
      </c>
      <c r="I232" s="16"/>
      <c r="J232" s="16">
        <f t="shared" si="85"/>
        <v>0</v>
      </c>
      <c r="K232" s="16">
        <f t="shared" si="86"/>
        <v>0</v>
      </c>
      <c r="L232" s="16">
        <f t="shared" si="87"/>
        <v>0</v>
      </c>
      <c r="M232" s="23" t="s">
        <v>1131</v>
      </c>
      <c r="O232" t="str">
        <f>"01"</f>
        <v>01</v>
      </c>
      <c r="P232" s="1" t="s">
        <v>308</v>
      </c>
      <c r="Q232">
        <v>1</v>
      </c>
      <c r="R232">
        <f t="shared" si="88"/>
        <v>0</v>
      </c>
      <c r="S232">
        <f t="shared" si="89"/>
        <v>0</v>
      </c>
      <c r="T232">
        <f t="shared" si="90"/>
        <v>0</v>
      </c>
      <c r="U232">
        <f t="shared" si="91"/>
        <v>0</v>
      </c>
      <c r="V232">
        <f t="shared" si="92"/>
        <v>0</v>
      </c>
      <c r="W232">
        <f t="shared" si="93"/>
        <v>0</v>
      </c>
      <c r="X232">
        <f t="shared" si="94"/>
        <v>0</v>
      </c>
      <c r="Y232">
        <f t="shared" si="95"/>
        <v>0</v>
      </c>
      <c r="Z232">
        <f t="shared" si="96"/>
        <v>0</v>
      </c>
      <c r="AA232">
        <f t="shared" si="97"/>
        <v>0</v>
      </c>
      <c r="AB232">
        <f t="shared" si="98"/>
        <v>0</v>
      </c>
      <c r="AC232">
        <f t="shared" si="99"/>
        <v>0</v>
      </c>
      <c r="AD232">
        <f t="shared" si="100"/>
        <v>0</v>
      </c>
      <c r="AE232">
        <f t="shared" si="101"/>
        <v>0</v>
      </c>
      <c r="AF232">
        <f t="shared" si="102"/>
        <v>0</v>
      </c>
      <c r="AG232">
        <f t="shared" si="103"/>
        <v>0</v>
      </c>
      <c r="AH232">
        <f t="shared" si="104"/>
        <v>0</v>
      </c>
      <c r="AI232">
        <f t="shared" si="105"/>
        <v>0</v>
      </c>
      <c r="AJ232">
        <f t="shared" si="106"/>
        <v>0</v>
      </c>
      <c r="AK232">
        <f t="shared" si="107"/>
        <v>0</v>
      </c>
      <c r="AL232">
        <f t="shared" si="108"/>
        <v>0</v>
      </c>
      <c r="AM232">
        <f t="shared" si="109"/>
        <v>0</v>
      </c>
      <c r="AN232">
        <f t="shared" si="110"/>
        <v>0</v>
      </c>
      <c r="AO232">
        <f t="shared" si="111"/>
        <v>0</v>
      </c>
      <c r="AP232">
        <f t="shared" si="112"/>
        <v>0</v>
      </c>
      <c r="AQ232">
        <f t="shared" si="113"/>
        <v>0</v>
      </c>
      <c r="AR232">
        <f t="shared" si="114"/>
        <v>0</v>
      </c>
      <c r="AS232">
        <f t="shared" si="115"/>
        <v>0</v>
      </c>
      <c r="AT232">
        <f t="shared" si="116"/>
        <v>0</v>
      </c>
      <c r="AU232">
        <f t="shared" si="117"/>
        <v>0</v>
      </c>
      <c r="AY232" s="1" t="s">
        <v>66</v>
      </c>
    </row>
    <row r="233" spans="1:51" ht="20.100000000000001" customHeight="1" x14ac:dyDescent="0.3">
      <c r="A233" s="13" t="s">
        <v>526</v>
      </c>
      <c r="B233" s="13" t="s">
        <v>972</v>
      </c>
      <c r="C233" s="15" t="s">
        <v>452</v>
      </c>
      <c r="D233" s="16">
        <v>7</v>
      </c>
      <c r="E233" s="16"/>
      <c r="F233" s="16">
        <f t="shared" si="83"/>
        <v>0</v>
      </c>
      <c r="G233" s="16"/>
      <c r="H233" s="16">
        <f t="shared" si="84"/>
        <v>0</v>
      </c>
      <c r="I233" s="16"/>
      <c r="J233" s="16">
        <f t="shared" si="85"/>
        <v>0</v>
      </c>
      <c r="K233" s="16">
        <f t="shared" si="86"/>
        <v>0</v>
      </c>
      <c r="L233" s="16">
        <f t="shared" si="87"/>
        <v>0</v>
      </c>
      <c r="M233" s="23" t="s">
        <v>971</v>
      </c>
      <c r="O233" t="str">
        <f>""</f>
        <v/>
      </c>
      <c r="P233" s="1" t="s">
        <v>308</v>
      </c>
      <c r="Q233">
        <v>1</v>
      </c>
      <c r="R233">
        <f t="shared" si="88"/>
        <v>0</v>
      </c>
      <c r="S233">
        <f t="shared" si="89"/>
        <v>0</v>
      </c>
      <c r="T233">
        <f t="shared" si="90"/>
        <v>0</v>
      </c>
      <c r="U233">
        <f t="shared" si="91"/>
        <v>0</v>
      </c>
      <c r="V233">
        <f t="shared" si="92"/>
        <v>0</v>
      </c>
      <c r="W233">
        <f t="shared" si="93"/>
        <v>0</v>
      </c>
      <c r="X233">
        <f t="shared" si="94"/>
        <v>0</v>
      </c>
      <c r="Y233">
        <f t="shared" si="95"/>
        <v>0</v>
      </c>
      <c r="Z233">
        <f t="shared" si="96"/>
        <v>0</v>
      </c>
      <c r="AA233">
        <f t="shared" si="97"/>
        <v>0</v>
      </c>
      <c r="AB233">
        <f t="shared" si="98"/>
        <v>0</v>
      </c>
      <c r="AC233">
        <f t="shared" si="99"/>
        <v>0</v>
      </c>
      <c r="AD233">
        <f t="shared" si="100"/>
        <v>0</v>
      </c>
      <c r="AE233">
        <f t="shared" si="101"/>
        <v>0</v>
      </c>
      <c r="AF233">
        <f t="shared" si="102"/>
        <v>0</v>
      </c>
      <c r="AG233">
        <f t="shared" si="103"/>
        <v>0</v>
      </c>
      <c r="AH233">
        <f t="shared" si="104"/>
        <v>0</v>
      </c>
      <c r="AI233">
        <f t="shared" si="105"/>
        <v>0</v>
      </c>
      <c r="AJ233">
        <f t="shared" si="106"/>
        <v>0</v>
      </c>
      <c r="AK233">
        <f t="shared" si="107"/>
        <v>0</v>
      </c>
      <c r="AL233">
        <f t="shared" si="108"/>
        <v>0</v>
      </c>
      <c r="AM233">
        <f t="shared" si="109"/>
        <v>0</v>
      </c>
      <c r="AN233">
        <f t="shared" si="110"/>
        <v>0</v>
      </c>
      <c r="AO233">
        <f t="shared" si="111"/>
        <v>0</v>
      </c>
      <c r="AP233">
        <f t="shared" si="112"/>
        <v>0</v>
      </c>
      <c r="AQ233">
        <f t="shared" si="113"/>
        <v>0</v>
      </c>
      <c r="AR233">
        <f t="shared" si="114"/>
        <v>0</v>
      </c>
      <c r="AS233">
        <f t="shared" si="115"/>
        <v>0</v>
      </c>
      <c r="AT233">
        <f t="shared" si="116"/>
        <v>0</v>
      </c>
      <c r="AU233">
        <f t="shared" si="117"/>
        <v>0</v>
      </c>
      <c r="AY233" s="1" t="s">
        <v>40</v>
      </c>
    </row>
    <row r="234" spans="1:51" ht="20.100000000000001" customHeight="1" x14ac:dyDescent="0.3">
      <c r="A234" s="13" t="s">
        <v>72</v>
      </c>
      <c r="B234" s="13" t="s">
        <v>73</v>
      </c>
      <c r="C234" s="15" t="s">
        <v>74</v>
      </c>
      <c r="D234" s="16">
        <v>3</v>
      </c>
      <c r="E234" s="16"/>
      <c r="F234" s="16">
        <f t="shared" si="83"/>
        <v>0</v>
      </c>
      <c r="G234" s="16"/>
      <c r="H234" s="16">
        <f t="shared" si="84"/>
        <v>0</v>
      </c>
      <c r="I234" s="16"/>
      <c r="J234" s="16">
        <f t="shared" si="85"/>
        <v>0</v>
      </c>
      <c r="K234" s="16">
        <f t="shared" si="86"/>
        <v>0</v>
      </c>
      <c r="L234" s="16">
        <f t="shared" si="87"/>
        <v>0</v>
      </c>
      <c r="M234" s="23" t="s">
        <v>1132</v>
      </c>
      <c r="O234" t="str">
        <f>"01"</f>
        <v>01</v>
      </c>
      <c r="P234" s="1" t="s">
        <v>308</v>
      </c>
      <c r="Q234">
        <v>1</v>
      </c>
      <c r="R234">
        <f t="shared" si="88"/>
        <v>0</v>
      </c>
      <c r="S234">
        <f t="shared" si="89"/>
        <v>0</v>
      </c>
      <c r="T234">
        <f t="shared" si="90"/>
        <v>0</v>
      </c>
      <c r="U234">
        <f t="shared" si="91"/>
        <v>0</v>
      </c>
      <c r="V234">
        <f t="shared" si="92"/>
        <v>0</v>
      </c>
      <c r="W234">
        <f t="shared" si="93"/>
        <v>0</v>
      </c>
      <c r="X234">
        <f t="shared" si="94"/>
        <v>0</v>
      </c>
      <c r="Y234">
        <f t="shared" si="95"/>
        <v>0</v>
      </c>
      <c r="Z234">
        <f t="shared" si="96"/>
        <v>0</v>
      </c>
      <c r="AA234">
        <f t="shared" si="97"/>
        <v>0</v>
      </c>
      <c r="AB234">
        <f t="shared" si="98"/>
        <v>0</v>
      </c>
      <c r="AC234">
        <f t="shared" si="99"/>
        <v>0</v>
      </c>
      <c r="AD234">
        <f t="shared" si="100"/>
        <v>0</v>
      </c>
      <c r="AE234">
        <f t="shared" si="101"/>
        <v>0</v>
      </c>
      <c r="AF234">
        <f t="shared" si="102"/>
        <v>0</v>
      </c>
      <c r="AG234">
        <f t="shared" si="103"/>
        <v>0</v>
      </c>
      <c r="AH234">
        <f t="shared" si="104"/>
        <v>0</v>
      </c>
      <c r="AI234">
        <f t="shared" si="105"/>
        <v>0</v>
      </c>
      <c r="AJ234">
        <f t="shared" si="106"/>
        <v>0</v>
      </c>
      <c r="AK234">
        <f t="shared" si="107"/>
        <v>0</v>
      </c>
      <c r="AL234">
        <f t="shared" si="108"/>
        <v>0</v>
      </c>
      <c r="AM234">
        <f t="shared" si="109"/>
        <v>0</v>
      </c>
      <c r="AN234">
        <f t="shared" si="110"/>
        <v>0</v>
      </c>
      <c r="AO234">
        <f t="shared" si="111"/>
        <v>0</v>
      </c>
      <c r="AP234">
        <f t="shared" si="112"/>
        <v>0</v>
      </c>
      <c r="AQ234">
        <f t="shared" si="113"/>
        <v>0</v>
      </c>
      <c r="AR234">
        <f t="shared" si="114"/>
        <v>0</v>
      </c>
      <c r="AS234">
        <f t="shared" si="115"/>
        <v>0</v>
      </c>
      <c r="AT234">
        <f t="shared" si="116"/>
        <v>0</v>
      </c>
      <c r="AU234">
        <f t="shared" si="117"/>
        <v>0</v>
      </c>
    </row>
    <row r="235" spans="1:51" ht="20.100000000000001" customHeight="1" x14ac:dyDescent="0.3">
      <c r="A235" s="13" t="s">
        <v>176</v>
      </c>
      <c r="B235" s="13" t="s">
        <v>177</v>
      </c>
      <c r="C235" s="15" t="s">
        <v>74</v>
      </c>
      <c r="D235" s="16">
        <v>20</v>
      </c>
      <c r="E235" s="16"/>
      <c r="F235" s="16">
        <f t="shared" si="83"/>
        <v>0</v>
      </c>
      <c r="G235" s="16"/>
      <c r="H235" s="16">
        <f t="shared" si="84"/>
        <v>0</v>
      </c>
      <c r="I235" s="16"/>
      <c r="J235" s="16">
        <f t="shared" si="85"/>
        <v>0</v>
      </c>
      <c r="K235" s="16">
        <f t="shared" si="86"/>
        <v>0</v>
      </c>
      <c r="L235" s="16">
        <f t="shared" si="87"/>
        <v>0</v>
      </c>
      <c r="M235" s="23" t="s">
        <v>1133</v>
      </c>
      <c r="O235" t="str">
        <f>"01"</f>
        <v>01</v>
      </c>
      <c r="P235" s="1" t="s">
        <v>308</v>
      </c>
      <c r="Q235">
        <v>1</v>
      </c>
      <c r="R235">
        <f t="shared" si="88"/>
        <v>0</v>
      </c>
      <c r="S235">
        <f t="shared" si="89"/>
        <v>0</v>
      </c>
      <c r="T235">
        <f t="shared" si="90"/>
        <v>0</v>
      </c>
      <c r="U235">
        <f t="shared" si="91"/>
        <v>0</v>
      </c>
      <c r="V235">
        <f t="shared" si="92"/>
        <v>0</v>
      </c>
      <c r="W235">
        <f t="shared" si="93"/>
        <v>0</v>
      </c>
      <c r="X235">
        <f t="shared" si="94"/>
        <v>0</v>
      </c>
      <c r="Y235">
        <f t="shared" si="95"/>
        <v>0</v>
      </c>
      <c r="Z235">
        <f t="shared" si="96"/>
        <v>0</v>
      </c>
      <c r="AA235">
        <f t="shared" si="97"/>
        <v>0</v>
      </c>
      <c r="AB235">
        <f t="shared" si="98"/>
        <v>0</v>
      </c>
      <c r="AC235">
        <f t="shared" si="99"/>
        <v>0</v>
      </c>
      <c r="AD235">
        <f t="shared" si="100"/>
        <v>0</v>
      </c>
      <c r="AE235">
        <f t="shared" si="101"/>
        <v>0</v>
      </c>
      <c r="AF235">
        <f t="shared" si="102"/>
        <v>0</v>
      </c>
      <c r="AG235">
        <f t="shared" si="103"/>
        <v>0</v>
      </c>
      <c r="AH235">
        <f t="shared" si="104"/>
        <v>0</v>
      </c>
      <c r="AI235">
        <f t="shared" si="105"/>
        <v>0</v>
      </c>
      <c r="AJ235">
        <f t="shared" si="106"/>
        <v>0</v>
      </c>
      <c r="AK235">
        <f t="shared" si="107"/>
        <v>0</v>
      </c>
      <c r="AL235">
        <f t="shared" si="108"/>
        <v>0</v>
      </c>
      <c r="AM235">
        <f t="shared" si="109"/>
        <v>0</v>
      </c>
      <c r="AN235">
        <f t="shared" si="110"/>
        <v>0</v>
      </c>
      <c r="AO235">
        <f t="shared" si="111"/>
        <v>0</v>
      </c>
      <c r="AP235">
        <f t="shared" si="112"/>
        <v>0</v>
      </c>
      <c r="AQ235">
        <f t="shared" si="113"/>
        <v>0</v>
      </c>
      <c r="AR235">
        <f t="shared" si="114"/>
        <v>0</v>
      </c>
      <c r="AS235">
        <f t="shared" si="115"/>
        <v>0</v>
      </c>
      <c r="AT235">
        <f t="shared" si="116"/>
        <v>0</v>
      </c>
      <c r="AU235">
        <f t="shared" si="117"/>
        <v>0</v>
      </c>
    </row>
    <row r="236" spans="1:51" ht="20.100000000000001" customHeight="1" x14ac:dyDescent="0.3">
      <c r="A236" s="13" t="s">
        <v>67</v>
      </c>
      <c r="B236" s="13" t="s">
        <v>68</v>
      </c>
      <c r="C236" s="15" t="s">
        <v>58</v>
      </c>
      <c r="D236" s="16">
        <v>4</v>
      </c>
      <c r="E236" s="16"/>
      <c r="F236" s="16">
        <f t="shared" si="83"/>
        <v>0</v>
      </c>
      <c r="G236" s="16"/>
      <c r="H236" s="16">
        <f t="shared" si="84"/>
        <v>0</v>
      </c>
      <c r="I236" s="16"/>
      <c r="J236" s="16">
        <f t="shared" si="85"/>
        <v>0</v>
      </c>
      <c r="K236" s="16">
        <f t="shared" si="86"/>
        <v>0</v>
      </c>
      <c r="L236" s="16">
        <f t="shared" si="87"/>
        <v>0</v>
      </c>
      <c r="M236" s="23" t="s">
        <v>1134</v>
      </c>
      <c r="O236" t="str">
        <f>"01"</f>
        <v>01</v>
      </c>
      <c r="P236" s="1" t="s">
        <v>308</v>
      </c>
      <c r="Q236">
        <v>1</v>
      </c>
      <c r="R236">
        <f t="shared" si="88"/>
        <v>0</v>
      </c>
      <c r="S236">
        <f t="shared" si="89"/>
        <v>0</v>
      </c>
      <c r="T236">
        <f t="shared" si="90"/>
        <v>0</v>
      </c>
      <c r="U236">
        <f t="shared" si="91"/>
        <v>0</v>
      </c>
      <c r="V236">
        <f t="shared" si="92"/>
        <v>0</v>
      </c>
      <c r="W236">
        <f t="shared" si="93"/>
        <v>0</v>
      </c>
      <c r="X236">
        <f t="shared" si="94"/>
        <v>0</v>
      </c>
      <c r="Y236">
        <f t="shared" si="95"/>
        <v>0</v>
      </c>
      <c r="Z236">
        <f t="shared" si="96"/>
        <v>0</v>
      </c>
      <c r="AA236">
        <f t="shared" si="97"/>
        <v>0</v>
      </c>
      <c r="AB236">
        <f t="shared" si="98"/>
        <v>0</v>
      </c>
      <c r="AC236">
        <f t="shared" si="99"/>
        <v>0</v>
      </c>
      <c r="AD236">
        <f t="shared" si="100"/>
        <v>0</v>
      </c>
      <c r="AE236">
        <f t="shared" si="101"/>
        <v>0</v>
      </c>
      <c r="AF236">
        <f t="shared" si="102"/>
        <v>0</v>
      </c>
      <c r="AG236">
        <f t="shared" si="103"/>
        <v>0</v>
      </c>
      <c r="AH236">
        <f t="shared" si="104"/>
        <v>0</v>
      </c>
      <c r="AI236">
        <f t="shared" si="105"/>
        <v>0</v>
      </c>
      <c r="AJ236">
        <f t="shared" si="106"/>
        <v>0</v>
      </c>
      <c r="AK236">
        <f t="shared" si="107"/>
        <v>0</v>
      </c>
      <c r="AL236">
        <f t="shared" si="108"/>
        <v>0</v>
      </c>
      <c r="AM236">
        <f t="shared" si="109"/>
        <v>0</v>
      </c>
      <c r="AN236">
        <f t="shared" si="110"/>
        <v>0</v>
      </c>
      <c r="AO236">
        <f t="shared" si="111"/>
        <v>0</v>
      </c>
      <c r="AP236">
        <f t="shared" si="112"/>
        <v>0</v>
      </c>
      <c r="AQ236">
        <f t="shared" si="113"/>
        <v>0</v>
      </c>
      <c r="AR236">
        <f t="shared" si="114"/>
        <v>0</v>
      </c>
      <c r="AS236">
        <f t="shared" si="115"/>
        <v>0</v>
      </c>
      <c r="AT236">
        <f t="shared" si="116"/>
        <v>0</v>
      </c>
      <c r="AU236">
        <f t="shared" si="117"/>
        <v>0</v>
      </c>
    </row>
    <row r="237" spans="1:51" ht="20.100000000000001" customHeight="1" x14ac:dyDescent="0.3">
      <c r="A237" s="13" t="s">
        <v>974</v>
      </c>
      <c r="B237" s="13" t="s">
        <v>975</v>
      </c>
      <c r="C237" s="15" t="s">
        <v>452</v>
      </c>
      <c r="D237" s="16">
        <v>1</v>
      </c>
      <c r="E237" s="16"/>
      <c r="F237" s="16">
        <f t="shared" si="83"/>
        <v>0</v>
      </c>
      <c r="G237" s="16"/>
      <c r="H237" s="16">
        <f t="shared" si="84"/>
        <v>0</v>
      </c>
      <c r="I237" s="16"/>
      <c r="J237" s="16">
        <f t="shared" si="85"/>
        <v>0</v>
      </c>
      <c r="K237" s="16">
        <f t="shared" si="86"/>
        <v>0</v>
      </c>
      <c r="L237" s="16">
        <f t="shared" si="87"/>
        <v>0</v>
      </c>
      <c r="M237" s="23" t="s">
        <v>973</v>
      </c>
      <c r="O237" t="str">
        <f>""</f>
        <v/>
      </c>
      <c r="P237" s="1" t="s">
        <v>308</v>
      </c>
      <c r="Q237">
        <v>1</v>
      </c>
      <c r="R237">
        <f t="shared" si="88"/>
        <v>0</v>
      </c>
      <c r="S237">
        <f t="shared" si="89"/>
        <v>0</v>
      </c>
      <c r="T237">
        <f t="shared" si="90"/>
        <v>0</v>
      </c>
      <c r="U237">
        <f t="shared" si="91"/>
        <v>0</v>
      </c>
      <c r="V237">
        <f t="shared" si="92"/>
        <v>0</v>
      </c>
      <c r="W237">
        <f t="shared" si="93"/>
        <v>0</v>
      </c>
      <c r="X237">
        <f t="shared" si="94"/>
        <v>0</v>
      </c>
      <c r="Y237">
        <f t="shared" si="95"/>
        <v>0</v>
      </c>
      <c r="Z237">
        <f t="shared" si="96"/>
        <v>0</v>
      </c>
      <c r="AA237">
        <f t="shared" si="97"/>
        <v>0</v>
      </c>
      <c r="AB237">
        <f t="shared" si="98"/>
        <v>0</v>
      </c>
      <c r="AC237">
        <f t="shared" si="99"/>
        <v>0</v>
      </c>
      <c r="AD237">
        <f t="shared" si="100"/>
        <v>0</v>
      </c>
      <c r="AE237">
        <f t="shared" si="101"/>
        <v>0</v>
      </c>
      <c r="AF237">
        <f t="shared" si="102"/>
        <v>0</v>
      </c>
      <c r="AG237">
        <f t="shared" si="103"/>
        <v>0</v>
      </c>
      <c r="AH237">
        <f t="shared" si="104"/>
        <v>0</v>
      </c>
      <c r="AI237">
        <f t="shared" si="105"/>
        <v>0</v>
      </c>
      <c r="AJ237">
        <f t="shared" si="106"/>
        <v>0</v>
      </c>
      <c r="AK237">
        <f t="shared" si="107"/>
        <v>0</v>
      </c>
      <c r="AL237">
        <f t="shared" si="108"/>
        <v>0</v>
      </c>
      <c r="AM237">
        <f t="shared" si="109"/>
        <v>0</v>
      </c>
      <c r="AN237">
        <f t="shared" si="110"/>
        <v>0</v>
      </c>
      <c r="AO237">
        <f t="shared" si="111"/>
        <v>0</v>
      </c>
      <c r="AP237">
        <f t="shared" si="112"/>
        <v>0</v>
      </c>
      <c r="AQ237">
        <f t="shared" si="113"/>
        <v>0</v>
      </c>
      <c r="AR237">
        <f t="shared" si="114"/>
        <v>0</v>
      </c>
      <c r="AS237">
        <f t="shared" si="115"/>
        <v>0</v>
      </c>
      <c r="AT237">
        <f t="shared" si="116"/>
        <v>0</v>
      </c>
      <c r="AU237">
        <f t="shared" si="117"/>
        <v>0</v>
      </c>
      <c r="AY237" s="1" t="s">
        <v>40</v>
      </c>
    </row>
    <row r="238" spans="1:51" ht="20.100000000000001" customHeight="1" x14ac:dyDescent="0.3">
      <c r="A238" s="13" t="s">
        <v>156</v>
      </c>
      <c r="B238" s="13" t="s">
        <v>157</v>
      </c>
      <c r="C238" s="15" t="s">
        <v>36</v>
      </c>
      <c r="D238" s="16">
        <v>16</v>
      </c>
      <c r="E238" s="16"/>
      <c r="F238" s="16">
        <f t="shared" si="83"/>
        <v>0</v>
      </c>
      <c r="G238" s="16"/>
      <c r="H238" s="16">
        <f t="shared" si="84"/>
        <v>0</v>
      </c>
      <c r="I238" s="16"/>
      <c r="J238" s="16">
        <f t="shared" si="85"/>
        <v>0</v>
      </c>
      <c r="K238" s="16">
        <f t="shared" si="86"/>
        <v>0</v>
      </c>
      <c r="L238" s="16">
        <f t="shared" si="87"/>
        <v>0</v>
      </c>
      <c r="M238" s="23" t="s">
        <v>1135</v>
      </c>
      <c r="O238" t="str">
        <f>"01"</f>
        <v>01</v>
      </c>
      <c r="P238" s="1" t="s">
        <v>308</v>
      </c>
      <c r="Q238">
        <v>1</v>
      </c>
      <c r="R238">
        <f t="shared" si="88"/>
        <v>0</v>
      </c>
      <c r="S238">
        <f t="shared" si="89"/>
        <v>0</v>
      </c>
      <c r="T238">
        <f t="shared" si="90"/>
        <v>0</v>
      </c>
      <c r="U238">
        <f t="shared" si="91"/>
        <v>0</v>
      </c>
      <c r="V238">
        <f t="shared" si="92"/>
        <v>0</v>
      </c>
      <c r="W238">
        <f t="shared" si="93"/>
        <v>0</v>
      </c>
      <c r="X238">
        <f t="shared" si="94"/>
        <v>0</v>
      </c>
      <c r="Y238">
        <f t="shared" si="95"/>
        <v>0</v>
      </c>
      <c r="Z238">
        <f t="shared" si="96"/>
        <v>0</v>
      </c>
      <c r="AA238">
        <f t="shared" si="97"/>
        <v>0</v>
      </c>
      <c r="AB238">
        <f t="shared" si="98"/>
        <v>0</v>
      </c>
      <c r="AC238">
        <f t="shared" si="99"/>
        <v>0</v>
      </c>
      <c r="AD238">
        <f t="shared" si="100"/>
        <v>0</v>
      </c>
      <c r="AE238">
        <f t="shared" si="101"/>
        <v>0</v>
      </c>
      <c r="AF238">
        <f t="shared" si="102"/>
        <v>0</v>
      </c>
      <c r="AG238">
        <f t="shared" si="103"/>
        <v>0</v>
      </c>
      <c r="AH238">
        <f t="shared" si="104"/>
        <v>0</v>
      </c>
      <c r="AI238">
        <f t="shared" si="105"/>
        <v>0</v>
      </c>
      <c r="AJ238">
        <f t="shared" si="106"/>
        <v>0</v>
      </c>
      <c r="AK238">
        <f t="shared" si="107"/>
        <v>0</v>
      </c>
      <c r="AL238">
        <f t="shared" si="108"/>
        <v>0</v>
      </c>
      <c r="AM238">
        <f t="shared" si="109"/>
        <v>0</v>
      </c>
      <c r="AN238">
        <f t="shared" si="110"/>
        <v>0</v>
      </c>
      <c r="AO238">
        <f t="shared" si="111"/>
        <v>0</v>
      </c>
      <c r="AP238">
        <f t="shared" si="112"/>
        <v>0</v>
      </c>
      <c r="AQ238">
        <f t="shared" si="113"/>
        <v>0</v>
      </c>
      <c r="AR238">
        <f t="shared" si="114"/>
        <v>0</v>
      </c>
      <c r="AS238">
        <f t="shared" si="115"/>
        <v>0</v>
      </c>
      <c r="AT238">
        <f t="shared" si="116"/>
        <v>0</v>
      </c>
      <c r="AU238">
        <f t="shared" si="117"/>
        <v>0</v>
      </c>
    </row>
    <row r="239" spans="1:51" ht="20.100000000000001" customHeight="1" x14ac:dyDescent="0.3">
      <c r="A239" s="14"/>
      <c r="B239" s="14"/>
      <c r="C239" s="21"/>
      <c r="D239" s="16"/>
      <c r="E239" s="16"/>
      <c r="F239" s="16"/>
      <c r="G239" s="16"/>
      <c r="H239" s="16"/>
      <c r="I239" s="16"/>
      <c r="J239" s="16"/>
      <c r="K239" s="16"/>
      <c r="L239" s="16"/>
      <c r="M239" s="16"/>
    </row>
    <row r="240" spans="1:51" ht="20.100000000000001" customHeight="1" x14ac:dyDescent="0.3">
      <c r="A240" s="14"/>
      <c r="B240" s="14"/>
      <c r="C240" s="21"/>
      <c r="D240" s="16"/>
      <c r="E240" s="16"/>
      <c r="F240" s="16"/>
      <c r="G240" s="16"/>
      <c r="H240" s="16"/>
      <c r="I240" s="16"/>
      <c r="J240" s="16"/>
      <c r="K240" s="16"/>
      <c r="L240" s="16"/>
      <c r="M240" s="16"/>
    </row>
    <row r="241" spans="1:51" ht="20.100000000000001" customHeight="1" x14ac:dyDescent="0.3">
      <c r="A241" s="14"/>
      <c r="B241" s="14"/>
      <c r="C241" s="21"/>
      <c r="D241" s="16"/>
      <c r="E241" s="16"/>
      <c r="F241" s="16"/>
      <c r="G241" s="16"/>
      <c r="H241" s="16"/>
      <c r="I241" s="16"/>
      <c r="J241" s="16"/>
      <c r="K241" s="16"/>
      <c r="L241" s="16"/>
      <c r="M241" s="16"/>
    </row>
    <row r="242" spans="1:51" ht="20.100000000000001" customHeight="1" x14ac:dyDescent="0.3">
      <c r="A242" s="14"/>
      <c r="B242" s="14"/>
      <c r="C242" s="21"/>
      <c r="D242" s="16"/>
      <c r="E242" s="16"/>
      <c r="F242" s="16"/>
      <c r="G242" s="16"/>
      <c r="H242" s="16"/>
      <c r="I242" s="16"/>
      <c r="J242" s="16"/>
      <c r="K242" s="16"/>
      <c r="L242" s="16"/>
      <c r="M242" s="16"/>
    </row>
    <row r="243" spans="1:51" ht="20.100000000000001" customHeight="1" x14ac:dyDescent="0.3">
      <c r="A243" s="14"/>
      <c r="B243" s="14"/>
      <c r="C243" s="21"/>
      <c r="D243" s="16"/>
      <c r="E243" s="16"/>
      <c r="F243" s="16"/>
      <c r="G243" s="16"/>
      <c r="H243" s="16"/>
      <c r="I243" s="16"/>
      <c r="J243" s="16"/>
      <c r="K243" s="16"/>
      <c r="L243" s="16"/>
      <c r="M243" s="16"/>
    </row>
    <row r="244" spans="1:51" ht="20.100000000000001" customHeight="1" x14ac:dyDescent="0.3">
      <c r="A244" s="14"/>
      <c r="B244" s="14"/>
      <c r="C244" s="21"/>
      <c r="D244" s="16"/>
      <c r="E244" s="16"/>
      <c r="F244" s="16"/>
      <c r="G244" s="16"/>
      <c r="H244" s="16"/>
      <c r="I244" s="16"/>
      <c r="J244" s="16"/>
      <c r="K244" s="16"/>
      <c r="L244" s="16"/>
      <c r="M244" s="16"/>
    </row>
    <row r="245" spans="1:51" ht="20.100000000000001" customHeight="1" x14ac:dyDescent="0.3">
      <c r="A245" s="14"/>
      <c r="B245" s="14"/>
      <c r="C245" s="21"/>
      <c r="D245" s="16"/>
      <c r="E245" s="16"/>
      <c r="F245" s="16"/>
      <c r="G245" s="16"/>
      <c r="H245" s="16"/>
      <c r="I245" s="16"/>
      <c r="J245" s="16"/>
      <c r="K245" s="16"/>
      <c r="L245" s="16"/>
      <c r="M245" s="16"/>
    </row>
    <row r="246" spans="1:51" ht="20.100000000000001" customHeight="1" x14ac:dyDescent="0.3">
      <c r="A246" s="14"/>
      <c r="B246" s="14"/>
      <c r="C246" s="21"/>
      <c r="D246" s="16"/>
      <c r="E246" s="16"/>
      <c r="F246" s="16"/>
      <c r="G246" s="16"/>
      <c r="H246" s="16"/>
      <c r="I246" s="16"/>
      <c r="J246" s="16"/>
      <c r="K246" s="16"/>
      <c r="L246" s="16"/>
      <c r="M246" s="16"/>
    </row>
    <row r="247" spans="1:51" ht="20.100000000000001" customHeight="1" x14ac:dyDescent="0.3">
      <c r="A247" s="14"/>
      <c r="B247" s="14"/>
      <c r="C247" s="21"/>
      <c r="D247" s="16"/>
      <c r="E247" s="16"/>
      <c r="F247" s="16"/>
      <c r="G247" s="16"/>
      <c r="H247" s="16"/>
      <c r="I247" s="16"/>
      <c r="J247" s="16"/>
      <c r="K247" s="16"/>
      <c r="L247" s="16"/>
      <c r="M247" s="16"/>
    </row>
    <row r="248" spans="1:51" ht="20.100000000000001" customHeight="1" x14ac:dyDescent="0.3">
      <c r="A248" s="14"/>
      <c r="B248" s="14"/>
      <c r="C248" s="21"/>
      <c r="D248" s="16"/>
      <c r="E248" s="16"/>
      <c r="F248" s="16"/>
      <c r="G248" s="16"/>
      <c r="H248" s="16"/>
      <c r="I248" s="16"/>
      <c r="J248" s="16"/>
      <c r="K248" s="16"/>
      <c r="L248" s="16"/>
      <c r="M248" s="16"/>
    </row>
    <row r="249" spans="1:51" ht="20.100000000000001" customHeight="1" x14ac:dyDescent="0.3">
      <c r="A249" s="14"/>
      <c r="B249" s="14"/>
      <c r="C249" s="21"/>
      <c r="D249" s="16"/>
      <c r="E249" s="16"/>
      <c r="F249" s="16"/>
      <c r="G249" s="16"/>
      <c r="H249" s="16"/>
      <c r="I249" s="16"/>
      <c r="J249" s="16"/>
      <c r="K249" s="16"/>
      <c r="L249" s="16"/>
      <c r="M249" s="16"/>
    </row>
    <row r="250" spans="1:51" ht="20.100000000000001" customHeight="1" x14ac:dyDescent="0.3">
      <c r="A250" s="14"/>
      <c r="B250" s="14"/>
      <c r="C250" s="21"/>
      <c r="D250" s="16"/>
      <c r="E250" s="16"/>
      <c r="F250" s="16"/>
      <c r="G250" s="16"/>
      <c r="H250" s="16"/>
      <c r="I250" s="16"/>
      <c r="J250" s="16"/>
      <c r="K250" s="16"/>
      <c r="L250" s="16"/>
      <c r="M250" s="16"/>
    </row>
    <row r="251" spans="1:51" ht="20.100000000000001" customHeight="1" x14ac:dyDescent="0.3">
      <c r="A251" s="14"/>
      <c r="B251" s="14"/>
      <c r="C251" s="21"/>
      <c r="D251" s="16"/>
      <c r="E251" s="16"/>
      <c r="F251" s="16"/>
      <c r="G251" s="16"/>
      <c r="H251" s="16"/>
      <c r="I251" s="16"/>
      <c r="J251" s="16"/>
      <c r="K251" s="16"/>
      <c r="L251" s="16"/>
      <c r="M251" s="16"/>
    </row>
    <row r="252" spans="1:51" ht="20.100000000000001" customHeight="1" x14ac:dyDescent="0.3">
      <c r="A252" s="14"/>
      <c r="B252" s="14"/>
      <c r="C252" s="21"/>
      <c r="D252" s="16"/>
      <c r="E252" s="16"/>
      <c r="F252" s="16"/>
      <c r="G252" s="16"/>
      <c r="H252" s="16"/>
      <c r="I252" s="16"/>
      <c r="J252" s="16"/>
      <c r="K252" s="16"/>
      <c r="L252" s="16"/>
      <c r="M252" s="16"/>
    </row>
    <row r="253" spans="1:51" ht="20.100000000000001" customHeight="1" x14ac:dyDescent="0.3">
      <c r="A253" s="14"/>
      <c r="B253" s="14"/>
      <c r="C253" s="21"/>
      <c r="D253" s="16"/>
      <c r="E253" s="16"/>
      <c r="F253" s="16"/>
      <c r="G253" s="16"/>
      <c r="H253" s="16"/>
      <c r="I253" s="16"/>
      <c r="J253" s="16"/>
      <c r="K253" s="16"/>
      <c r="L253" s="16"/>
      <c r="M253" s="16"/>
    </row>
    <row r="254" spans="1:51" ht="20.100000000000001" customHeight="1" x14ac:dyDescent="0.3">
      <c r="A254" s="14"/>
      <c r="B254" s="14"/>
      <c r="C254" s="21"/>
      <c r="D254" s="16"/>
      <c r="E254" s="16"/>
      <c r="F254" s="16"/>
      <c r="G254" s="16"/>
      <c r="H254" s="16"/>
      <c r="I254" s="16"/>
      <c r="J254" s="16"/>
      <c r="K254" s="16"/>
      <c r="L254" s="16"/>
      <c r="M254" s="16"/>
    </row>
    <row r="255" spans="1:51" ht="20.100000000000001" customHeight="1" x14ac:dyDescent="0.3">
      <c r="A255" s="14"/>
      <c r="B255" s="14"/>
      <c r="C255" s="21"/>
      <c r="D255" s="16"/>
      <c r="E255" s="16"/>
      <c r="F255" s="16"/>
      <c r="G255" s="16"/>
      <c r="H255" s="16"/>
      <c r="I255" s="16"/>
      <c r="J255" s="16"/>
      <c r="K255" s="16"/>
      <c r="L255" s="16"/>
      <c r="M255" s="16"/>
    </row>
    <row r="256" spans="1:51" ht="20.100000000000001" customHeight="1" x14ac:dyDescent="0.3">
      <c r="A256" s="17" t="s">
        <v>320</v>
      </c>
      <c r="B256" s="18"/>
      <c r="C256" s="19"/>
      <c r="D256" s="20"/>
      <c r="E256" s="20"/>
      <c r="F256" s="20">
        <f>ROUNDDOWN(SUMIF(Q216:Q255, "1", F216:F255), 0)</f>
        <v>0</v>
      </c>
      <c r="G256" s="20"/>
      <c r="H256" s="20">
        <f>ROUNDDOWN(SUMIF(Q216:Q255, "1", H216:H255), 0)</f>
        <v>0</v>
      </c>
      <c r="I256" s="20"/>
      <c r="J256" s="20">
        <f>ROUNDDOWN(SUMIF(Q216:Q255, "1", J216:J255), 0)</f>
        <v>0</v>
      </c>
      <c r="K256" s="20"/>
      <c r="L256" s="20">
        <f>F256+H256+J256</f>
        <v>0</v>
      </c>
      <c r="M256" s="20"/>
      <c r="R256">
        <f t="shared" ref="R256:AY256" si="118">ROUNDDOWN(SUM(R216:R238), 0)</f>
        <v>0</v>
      </c>
      <c r="S256">
        <f t="shared" si="118"/>
        <v>0</v>
      </c>
      <c r="T256">
        <f t="shared" si="118"/>
        <v>0</v>
      </c>
      <c r="U256">
        <f t="shared" si="118"/>
        <v>0</v>
      </c>
      <c r="V256">
        <f t="shared" si="118"/>
        <v>0</v>
      </c>
      <c r="W256">
        <f t="shared" si="118"/>
        <v>0</v>
      </c>
      <c r="X256">
        <f t="shared" si="118"/>
        <v>0</v>
      </c>
      <c r="Y256">
        <f t="shared" si="118"/>
        <v>0</v>
      </c>
      <c r="Z256">
        <f t="shared" si="118"/>
        <v>0</v>
      </c>
      <c r="AA256">
        <f t="shared" si="118"/>
        <v>0</v>
      </c>
      <c r="AB256">
        <f t="shared" si="118"/>
        <v>0</v>
      </c>
      <c r="AC256">
        <f t="shared" si="118"/>
        <v>0</v>
      </c>
      <c r="AD256">
        <f t="shared" si="118"/>
        <v>0</v>
      </c>
      <c r="AE256">
        <f t="shared" si="118"/>
        <v>0</v>
      </c>
      <c r="AF256">
        <f t="shared" si="118"/>
        <v>0</v>
      </c>
      <c r="AG256">
        <f t="shared" si="118"/>
        <v>0</v>
      </c>
      <c r="AH256">
        <f t="shared" si="118"/>
        <v>0</v>
      </c>
      <c r="AI256">
        <f t="shared" si="118"/>
        <v>0</v>
      </c>
      <c r="AJ256">
        <f t="shared" si="118"/>
        <v>0</v>
      </c>
      <c r="AK256">
        <f t="shared" si="118"/>
        <v>0</v>
      </c>
      <c r="AL256">
        <f t="shared" si="118"/>
        <v>0</v>
      </c>
      <c r="AM256">
        <f t="shared" si="118"/>
        <v>0</v>
      </c>
      <c r="AN256">
        <f t="shared" si="118"/>
        <v>0</v>
      </c>
      <c r="AO256">
        <f t="shared" si="118"/>
        <v>0</v>
      </c>
      <c r="AP256">
        <f t="shared" si="118"/>
        <v>0</v>
      </c>
      <c r="AQ256">
        <f t="shared" si="118"/>
        <v>0</v>
      </c>
      <c r="AR256">
        <f t="shared" si="118"/>
        <v>0</v>
      </c>
      <c r="AS256">
        <f t="shared" si="118"/>
        <v>0</v>
      </c>
      <c r="AT256">
        <f t="shared" si="118"/>
        <v>0</v>
      </c>
      <c r="AU256">
        <f t="shared" si="118"/>
        <v>0</v>
      </c>
      <c r="AV256">
        <f t="shared" si="118"/>
        <v>0</v>
      </c>
      <c r="AW256">
        <f t="shared" si="118"/>
        <v>0</v>
      </c>
      <c r="AX256">
        <f t="shared" si="118"/>
        <v>0</v>
      </c>
      <c r="AY256">
        <f t="shared" si="118"/>
        <v>0</v>
      </c>
    </row>
    <row r="257" spans="1:51" ht="20.100000000000001" customHeight="1" x14ac:dyDescent="0.3">
      <c r="A257" s="57" t="s">
        <v>1136</v>
      </c>
      <c r="B257" s="58"/>
      <c r="C257" s="58"/>
      <c r="D257" s="58"/>
      <c r="E257" s="58"/>
      <c r="F257" s="58"/>
      <c r="G257" s="58"/>
      <c r="H257" s="58"/>
      <c r="I257" s="58"/>
      <c r="J257" s="58"/>
      <c r="K257" s="58"/>
      <c r="L257" s="58"/>
      <c r="M257" s="58"/>
    </row>
    <row r="258" spans="1:51" ht="20.100000000000001" customHeight="1" x14ac:dyDescent="0.3">
      <c r="A258" s="13" t="s">
        <v>31</v>
      </c>
      <c r="B258" s="13" t="s">
        <v>32</v>
      </c>
      <c r="C258" s="15" t="s">
        <v>33</v>
      </c>
      <c r="D258" s="16">
        <v>12.7</v>
      </c>
      <c r="E258" s="16"/>
      <c r="F258" s="16">
        <f t="shared" ref="F258:F266" si="119">ROUNDDOWN(D258*E258, 0)</f>
        <v>0</v>
      </c>
      <c r="G258" s="16"/>
      <c r="H258" s="16">
        <f t="shared" ref="H258:H266" si="120">ROUNDDOWN(D258*G258, 0)</f>
        <v>0</v>
      </c>
      <c r="I258" s="16"/>
      <c r="J258" s="16">
        <f t="shared" ref="J258:J266" si="121">ROUNDDOWN(D258*I258, 0)</f>
        <v>0</v>
      </c>
      <c r="K258" s="16">
        <f t="shared" ref="K258:K266" si="122">E258+G258+I258</f>
        <v>0</v>
      </c>
      <c r="L258" s="16">
        <f t="shared" ref="L258:L266" si="123">F258+H258+J258</f>
        <v>0</v>
      </c>
      <c r="M258" s="23" t="s">
        <v>1137</v>
      </c>
      <c r="O258" t="str">
        <f>"01"</f>
        <v>01</v>
      </c>
      <c r="P258" s="1" t="s">
        <v>308</v>
      </c>
      <c r="Q258">
        <v>1</v>
      </c>
      <c r="R258">
        <f t="shared" ref="R258:R266" si="124">IF(P258="기계경비", J258, 0)</f>
        <v>0</v>
      </c>
      <c r="S258">
        <f t="shared" ref="S258:S266" si="125">IF(P258="운반비", L258, 0)</f>
        <v>0</v>
      </c>
      <c r="T258">
        <f t="shared" ref="T258:T266" si="126">IF(P258="작업부산물", F258, 0)</f>
        <v>0</v>
      </c>
      <c r="U258">
        <f t="shared" ref="U258:U266" si="127">IF(P258="관급", F258, 0)</f>
        <v>0</v>
      </c>
      <c r="V258">
        <f t="shared" ref="V258:V266" si="128">IF(P258="외주비", J258, 0)</f>
        <v>0</v>
      </c>
      <c r="W258">
        <f t="shared" ref="W258:W266" si="129">IF(P258="장비비", J258, 0)</f>
        <v>0</v>
      </c>
      <c r="X258">
        <f t="shared" ref="X258:X266" si="130">IF(P258="폐기물처리비", L258, 0)</f>
        <v>0</v>
      </c>
      <c r="Y258">
        <f t="shared" ref="Y258:Y266" si="131">IF(P258="가설비", J258, 0)</f>
        <v>0</v>
      </c>
      <c r="Z258">
        <f t="shared" ref="Z258:Z266" si="132">IF(P258="잡비제외분", F258, 0)</f>
        <v>0</v>
      </c>
      <c r="AA258">
        <f t="shared" ref="AA258:AA266" si="133">IF(P258="사급자재대", L258, 0)</f>
        <v>0</v>
      </c>
      <c r="AB258">
        <f t="shared" ref="AB258:AB266" si="134">IF(P258="관급자재대", L258, 0)</f>
        <v>0</v>
      </c>
      <c r="AC258">
        <f t="shared" ref="AC258:AC266" si="135">IF(P258="사용자항목1", L258, 0)</f>
        <v>0</v>
      </c>
      <c r="AD258">
        <f t="shared" ref="AD258:AD266" si="136">IF(P258="사용자항목2", L258, 0)</f>
        <v>0</v>
      </c>
      <c r="AE258">
        <f t="shared" ref="AE258:AE266" si="137">IF(P258="안전관리비", L258, 0)</f>
        <v>0</v>
      </c>
      <c r="AF258">
        <f t="shared" ref="AF258:AF266" si="138">IF(P258="품질관리비", L258, 0)</f>
        <v>0</v>
      </c>
      <c r="AG258">
        <f t="shared" ref="AG258:AG266" si="139">IF(P258="작업부산물(철거해체)", L258, 0)</f>
        <v>0</v>
      </c>
      <c r="AH258">
        <f t="shared" ref="AH258:AH266" si="140">IF(P258="사용자항목6", L258, 0)</f>
        <v>0</v>
      </c>
      <c r="AI258">
        <f t="shared" ref="AI258:AI266" si="141">IF(P258="사용자항목7", L258, 0)</f>
        <v>0</v>
      </c>
      <c r="AJ258">
        <f t="shared" ref="AJ258:AJ266" si="142">IF(P258="관급자재대(관급자)", L258, 0)</f>
        <v>0</v>
      </c>
      <c r="AK258">
        <f t="shared" ref="AK258:AK266" si="143">IF(P258="관급자재대(관급자)", L258, 0)</f>
        <v>0</v>
      </c>
      <c r="AL258">
        <f t="shared" ref="AL258:AL266" si="144">IF(P258="사용자항목10", L258, 0)</f>
        <v>0</v>
      </c>
      <c r="AM258">
        <f t="shared" ref="AM258:AM266" si="145">IF(P258="폐기물처리비(일반)", L258, 0)</f>
        <v>0</v>
      </c>
      <c r="AN258">
        <f t="shared" ref="AN258:AN266" si="146">IF(P258="폐기물처리비(지정)", L258, 0)</f>
        <v>0</v>
      </c>
      <c r="AO258">
        <f t="shared" ref="AO258:AO266" si="147">IF(P258="사용자항목13", L258, 0)</f>
        <v>0</v>
      </c>
      <c r="AP258">
        <f t="shared" ref="AP258:AP266" si="148">IF(P258="사용자항목14", L258, 0)</f>
        <v>0</v>
      </c>
      <c r="AQ258">
        <f t="shared" ref="AQ258:AQ266" si="149">IF(P258="사용자항목15", L258, 0)</f>
        <v>0</v>
      </c>
      <c r="AR258">
        <f t="shared" ref="AR258:AR266" si="150">IF(P258="사용자항목16", L258, 0)</f>
        <v>0</v>
      </c>
      <c r="AS258">
        <f t="shared" ref="AS258:AS266" si="151">IF(P258="사용자항목17", L258, 0)</f>
        <v>0</v>
      </c>
      <c r="AT258">
        <f t="shared" ref="AT258:AT266" si="152">IF(P258="사용자항목18", L258, 0)</f>
        <v>0</v>
      </c>
      <c r="AU258">
        <f t="shared" ref="AU258:AU266" si="153">IF(P258="사용자항목19", L258, 0)</f>
        <v>0</v>
      </c>
    </row>
    <row r="259" spans="1:51" ht="20.100000000000001" customHeight="1" x14ac:dyDescent="0.3">
      <c r="A259" s="13" t="s">
        <v>49</v>
      </c>
      <c r="B259" s="13" t="s">
        <v>50</v>
      </c>
      <c r="C259" s="15" t="s">
        <v>36</v>
      </c>
      <c r="D259" s="16">
        <v>627.6</v>
      </c>
      <c r="E259" s="16"/>
      <c r="F259" s="16">
        <f t="shared" si="119"/>
        <v>0</v>
      </c>
      <c r="G259" s="16"/>
      <c r="H259" s="16">
        <f t="shared" si="120"/>
        <v>0</v>
      </c>
      <c r="I259" s="16"/>
      <c r="J259" s="16">
        <f t="shared" si="121"/>
        <v>0</v>
      </c>
      <c r="K259" s="16">
        <f t="shared" si="122"/>
        <v>0</v>
      </c>
      <c r="L259" s="16">
        <f t="shared" si="123"/>
        <v>0</v>
      </c>
      <c r="M259" s="23" t="s">
        <v>1138</v>
      </c>
      <c r="O259" t="str">
        <f>"01"</f>
        <v>01</v>
      </c>
      <c r="P259" s="1" t="s">
        <v>308</v>
      </c>
      <c r="Q259">
        <v>1</v>
      </c>
      <c r="R259">
        <f t="shared" si="124"/>
        <v>0</v>
      </c>
      <c r="S259">
        <f t="shared" si="125"/>
        <v>0</v>
      </c>
      <c r="T259">
        <f t="shared" si="126"/>
        <v>0</v>
      </c>
      <c r="U259">
        <f t="shared" si="127"/>
        <v>0</v>
      </c>
      <c r="V259">
        <f t="shared" si="128"/>
        <v>0</v>
      </c>
      <c r="W259">
        <f t="shared" si="129"/>
        <v>0</v>
      </c>
      <c r="X259">
        <f t="shared" si="130"/>
        <v>0</v>
      </c>
      <c r="Y259">
        <f t="shared" si="131"/>
        <v>0</v>
      </c>
      <c r="Z259">
        <f t="shared" si="132"/>
        <v>0</v>
      </c>
      <c r="AA259">
        <f t="shared" si="133"/>
        <v>0</v>
      </c>
      <c r="AB259">
        <f t="shared" si="134"/>
        <v>0</v>
      </c>
      <c r="AC259">
        <f t="shared" si="135"/>
        <v>0</v>
      </c>
      <c r="AD259">
        <f t="shared" si="136"/>
        <v>0</v>
      </c>
      <c r="AE259">
        <f t="shared" si="137"/>
        <v>0</v>
      </c>
      <c r="AF259">
        <f t="shared" si="138"/>
        <v>0</v>
      </c>
      <c r="AG259">
        <f t="shared" si="139"/>
        <v>0</v>
      </c>
      <c r="AH259">
        <f t="shared" si="140"/>
        <v>0</v>
      </c>
      <c r="AI259">
        <f t="shared" si="141"/>
        <v>0</v>
      </c>
      <c r="AJ259">
        <f t="shared" si="142"/>
        <v>0</v>
      </c>
      <c r="AK259">
        <f t="shared" si="143"/>
        <v>0</v>
      </c>
      <c r="AL259">
        <f t="shared" si="144"/>
        <v>0</v>
      </c>
      <c r="AM259">
        <f t="shared" si="145"/>
        <v>0</v>
      </c>
      <c r="AN259">
        <f t="shared" si="146"/>
        <v>0</v>
      </c>
      <c r="AO259">
        <f t="shared" si="147"/>
        <v>0</v>
      </c>
      <c r="AP259">
        <f t="shared" si="148"/>
        <v>0</v>
      </c>
      <c r="AQ259">
        <f t="shared" si="149"/>
        <v>0</v>
      </c>
      <c r="AR259">
        <f t="shared" si="150"/>
        <v>0</v>
      </c>
      <c r="AS259">
        <f t="shared" si="151"/>
        <v>0</v>
      </c>
      <c r="AT259">
        <f t="shared" si="152"/>
        <v>0</v>
      </c>
      <c r="AU259">
        <f t="shared" si="153"/>
        <v>0</v>
      </c>
      <c r="AY259" s="1" t="s">
        <v>40</v>
      </c>
    </row>
    <row r="260" spans="1:51" ht="20.100000000000001" customHeight="1" x14ac:dyDescent="0.3">
      <c r="A260" s="13" t="s">
        <v>105</v>
      </c>
      <c r="B260" s="13" t="s">
        <v>106</v>
      </c>
      <c r="C260" s="15" t="s">
        <v>33</v>
      </c>
      <c r="D260" s="16">
        <v>8</v>
      </c>
      <c r="E260" s="16"/>
      <c r="F260" s="16">
        <f t="shared" si="119"/>
        <v>0</v>
      </c>
      <c r="G260" s="16"/>
      <c r="H260" s="16">
        <f t="shared" si="120"/>
        <v>0</v>
      </c>
      <c r="I260" s="16"/>
      <c r="J260" s="16">
        <f t="shared" si="121"/>
        <v>0</v>
      </c>
      <c r="K260" s="16">
        <f t="shared" si="122"/>
        <v>0</v>
      </c>
      <c r="L260" s="16">
        <f t="shared" si="123"/>
        <v>0</v>
      </c>
      <c r="M260" s="23" t="s">
        <v>1139</v>
      </c>
      <c r="O260" t="str">
        <f>"01"</f>
        <v>01</v>
      </c>
      <c r="P260" s="1" t="s">
        <v>308</v>
      </c>
      <c r="Q260">
        <v>1</v>
      </c>
      <c r="R260">
        <f t="shared" si="124"/>
        <v>0</v>
      </c>
      <c r="S260">
        <f t="shared" si="125"/>
        <v>0</v>
      </c>
      <c r="T260">
        <f t="shared" si="126"/>
        <v>0</v>
      </c>
      <c r="U260">
        <f t="shared" si="127"/>
        <v>0</v>
      </c>
      <c r="V260">
        <f t="shared" si="128"/>
        <v>0</v>
      </c>
      <c r="W260">
        <f t="shared" si="129"/>
        <v>0</v>
      </c>
      <c r="X260">
        <f t="shared" si="130"/>
        <v>0</v>
      </c>
      <c r="Y260">
        <f t="shared" si="131"/>
        <v>0</v>
      </c>
      <c r="Z260">
        <f t="shared" si="132"/>
        <v>0</v>
      </c>
      <c r="AA260">
        <f t="shared" si="133"/>
        <v>0</v>
      </c>
      <c r="AB260">
        <f t="shared" si="134"/>
        <v>0</v>
      </c>
      <c r="AC260">
        <f t="shared" si="135"/>
        <v>0</v>
      </c>
      <c r="AD260">
        <f t="shared" si="136"/>
        <v>0</v>
      </c>
      <c r="AE260">
        <f t="shared" si="137"/>
        <v>0</v>
      </c>
      <c r="AF260">
        <f t="shared" si="138"/>
        <v>0</v>
      </c>
      <c r="AG260">
        <f t="shared" si="139"/>
        <v>0</v>
      </c>
      <c r="AH260">
        <f t="shared" si="140"/>
        <v>0</v>
      </c>
      <c r="AI260">
        <f t="shared" si="141"/>
        <v>0</v>
      </c>
      <c r="AJ260">
        <f t="shared" si="142"/>
        <v>0</v>
      </c>
      <c r="AK260">
        <f t="shared" si="143"/>
        <v>0</v>
      </c>
      <c r="AL260">
        <f t="shared" si="144"/>
        <v>0</v>
      </c>
      <c r="AM260">
        <f t="shared" si="145"/>
        <v>0</v>
      </c>
      <c r="AN260">
        <f t="shared" si="146"/>
        <v>0</v>
      </c>
      <c r="AO260">
        <f t="shared" si="147"/>
        <v>0</v>
      </c>
      <c r="AP260">
        <f t="shared" si="148"/>
        <v>0</v>
      </c>
      <c r="AQ260">
        <f t="shared" si="149"/>
        <v>0</v>
      </c>
      <c r="AR260">
        <f t="shared" si="150"/>
        <v>0</v>
      </c>
      <c r="AS260">
        <f t="shared" si="151"/>
        <v>0</v>
      </c>
      <c r="AT260">
        <f t="shared" si="152"/>
        <v>0</v>
      </c>
      <c r="AU260">
        <f t="shared" si="153"/>
        <v>0</v>
      </c>
    </row>
    <row r="261" spans="1:51" ht="20.100000000000001" customHeight="1" x14ac:dyDescent="0.3">
      <c r="A261" s="13" t="s">
        <v>105</v>
      </c>
      <c r="B261" s="13" t="s">
        <v>107</v>
      </c>
      <c r="C261" s="15" t="s">
        <v>33</v>
      </c>
      <c r="D261" s="16">
        <v>8</v>
      </c>
      <c r="E261" s="16"/>
      <c r="F261" s="16">
        <f t="shared" si="119"/>
        <v>0</v>
      </c>
      <c r="G261" s="16"/>
      <c r="H261" s="16">
        <f t="shared" si="120"/>
        <v>0</v>
      </c>
      <c r="I261" s="16"/>
      <c r="J261" s="16">
        <f t="shared" si="121"/>
        <v>0</v>
      </c>
      <c r="K261" s="16">
        <f t="shared" si="122"/>
        <v>0</v>
      </c>
      <c r="L261" s="16">
        <f t="shared" si="123"/>
        <v>0</v>
      </c>
      <c r="M261" s="23" t="s">
        <v>1140</v>
      </c>
      <c r="O261" t="str">
        <f>"01"</f>
        <v>01</v>
      </c>
      <c r="P261" s="1" t="s">
        <v>308</v>
      </c>
      <c r="Q261">
        <v>1</v>
      </c>
      <c r="R261">
        <f t="shared" si="124"/>
        <v>0</v>
      </c>
      <c r="S261">
        <f t="shared" si="125"/>
        <v>0</v>
      </c>
      <c r="T261">
        <f t="shared" si="126"/>
        <v>0</v>
      </c>
      <c r="U261">
        <f t="shared" si="127"/>
        <v>0</v>
      </c>
      <c r="V261">
        <f t="shared" si="128"/>
        <v>0</v>
      </c>
      <c r="W261">
        <f t="shared" si="129"/>
        <v>0</v>
      </c>
      <c r="X261">
        <f t="shared" si="130"/>
        <v>0</v>
      </c>
      <c r="Y261">
        <f t="shared" si="131"/>
        <v>0</v>
      </c>
      <c r="Z261">
        <f t="shared" si="132"/>
        <v>0</v>
      </c>
      <c r="AA261">
        <f t="shared" si="133"/>
        <v>0</v>
      </c>
      <c r="AB261">
        <f t="shared" si="134"/>
        <v>0</v>
      </c>
      <c r="AC261">
        <f t="shared" si="135"/>
        <v>0</v>
      </c>
      <c r="AD261">
        <f t="shared" si="136"/>
        <v>0</v>
      </c>
      <c r="AE261">
        <f t="shared" si="137"/>
        <v>0</v>
      </c>
      <c r="AF261">
        <f t="shared" si="138"/>
        <v>0</v>
      </c>
      <c r="AG261">
        <f t="shared" si="139"/>
        <v>0</v>
      </c>
      <c r="AH261">
        <f t="shared" si="140"/>
        <v>0</v>
      </c>
      <c r="AI261">
        <f t="shared" si="141"/>
        <v>0</v>
      </c>
      <c r="AJ261">
        <f t="shared" si="142"/>
        <v>0</v>
      </c>
      <c r="AK261">
        <f t="shared" si="143"/>
        <v>0</v>
      </c>
      <c r="AL261">
        <f t="shared" si="144"/>
        <v>0</v>
      </c>
      <c r="AM261">
        <f t="shared" si="145"/>
        <v>0</v>
      </c>
      <c r="AN261">
        <f t="shared" si="146"/>
        <v>0</v>
      </c>
      <c r="AO261">
        <f t="shared" si="147"/>
        <v>0</v>
      </c>
      <c r="AP261">
        <f t="shared" si="148"/>
        <v>0</v>
      </c>
      <c r="AQ261">
        <f t="shared" si="149"/>
        <v>0</v>
      </c>
      <c r="AR261">
        <f t="shared" si="150"/>
        <v>0</v>
      </c>
      <c r="AS261">
        <f t="shared" si="151"/>
        <v>0</v>
      </c>
      <c r="AT261">
        <f t="shared" si="152"/>
        <v>0</v>
      </c>
      <c r="AU261">
        <f t="shared" si="153"/>
        <v>0</v>
      </c>
    </row>
    <row r="262" spans="1:51" ht="20.100000000000001" customHeight="1" x14ac:dyDescent="0.3">
      <c r="A262" s="13" t="s">
        <v>977</v>
      </c>
      <c r="B262" s="13" t="s">
        <v>978</v>
      </c>
      <c r="C262" s="15" t="s">
        <v>36</v>
      </c>
      <c r="D262" s="16">
        <v>12.7</v>
      </c>
      <c r="E262" s="16"/>
      <c r="F262" s="16">
        <f t="shared" si="119"/>
        <v>0</v>
      </c>
      <c r="G262" s="16"/>
      <c r="H262" s="16">
        <f t="shared" si="120"/>
        <v>0</v>
      </c>
      <c r="I262" s="16"/>
      <c r="J262" s="16">
        <f t="shared" si="121"/>
        <v>0</v>
      </c>
      <c r="K262" s="16">
        <f t="shared" si="122"/>
        <v>0</v>
      </c>
      <c r="L262" s="16">
        <f t="shared" si="123"/>
        <v>0</v>
      </c>
      <c r="M262" s="23" t="s">
        <v>976</v>
      </c>
      <c r="O262" t="str">
        <f>""</f>
        <v/>
      </c>
      <c r="P262" s="1" t="s">
        <v>308</v>
      </c>
      <c r="Q262">
        <v>1</v>
      </c>
      <c r="R262">
        <f t="shared" si="124"/>
        <v>0</v>
      </c>
      <c r="S262">
        <f t="shared" si="125"/>
        <v>0</v>
      </c>
      <c r="T262">
        <f t="shared" si="126"/>
        <v>0</v>
      </c>
      <c r="U262">
        <f t="shared" si="127"/>
        <v>0</v>
      </c>
      <c r="V262">
        <f t="shared" si="128"/>
        <v>0</v>
      </c>
      <c r="W262">
        <f t="shared" si="129"/>
        <v>0</v>
      </c>
      <c r="X262">
        <f t="shared" si="130"/>
        <v>0</v>
      </c>
      <c r="Y262">
        <f t="shared" si="131"/>
        <v>0</v>
      </c>
      <c r="Z262">
        <f t="shared" si="132"/>
        <v>0</v>
      </c>
      <c r="AA262">
        <f t="shared" si="133"/>
        <v>0</v>
      </c>
      <c r="AB262">
        <f t="shared" si="134"/>
        <v>0</v>
      </c>
      <c r="AC262">
        <f t="shared" si="135"/>
        <v>0</v>
      </c>
      <c r="AD262">
        <f t="shared" si="136"/>
        <v>0</v>
      </c>
      <c r="AE262">
        <f t="shared" si="137"/>
        <v>0</v>
      </c>
      <c r="AF262">
        <f t="shared" si="138"/>
        <v>0</v>
      </c>
      <c r="AG262">
        <f t="shared" si="139"/>
        <v>0</v>
      </c>
      <c r="AH262">
        <f t="shared" si="140"/>
        <v>0</v>
      </c>
      <c r="AI262">
        <f t="shared" si="141"/>
        <v>0</v>
      </c>
      <c r="AJ262">
        <f t="shared" si="142"/>
        <v>0</v>
      </c>
      <c r="AK262">
        <f t="shared" si="143"/>
        <v>0</v>
      </c>
      <c r="AL262">
        <f t="shared" si="144"/>
        <v>0</v>
      </c>
      <c r="AM262">
        <f t="shared" si="145"/>
        <v>0</v>
      </c>
      <c r="AN262">
        <f t="shared" si="146"/>
        <v>0</v>
      </c>
      <c r="AO262">
        <f t="shared" si="147"/>
        <v>0</v>
      </c>
      <c r="AP262">
        <f t="shared" si="148"/>
        <v>0</v>
      </c>
      <c r="AQ262">
        <f t="shared" si="149"/>
        <v>0</v>
      </c>
      <c r="AR262">
        <f t="shared" si="150"/>
        <v>0</v>
      </c>
      <c r="AS262">
        <f t="shared" si="151"/>
        <v>0</v>
      </c>
      <c r="AT262">
        <f t="shared" si="152"/>
        <v>0</v>
      </c>
      <c r="AU262">
        <f t="shared" si="153"/>
        <v>0</v>
      </c>
      <c r="AY262" s="1" t="s">
        <v>979</v>
      </c>
    </row>
    <row r="263" spans="1:51" ht="20.100000000000001" customHeight="1" x14ac:dyDescent="0.3">
      <c r="A263" s="13" t="s">
        <v>981</v>
      </c>
      <c r="B263" s="13" t="s">
        <v>982</v>
      </c>
      <c r="C263" s="15" t="s">
        <v>36</v>
      </c>
      <c r="D263" s="16">
        <v>635.6</v>
      </c>
      <c r="E263" s="16"/>
      <c r="F263" s="16">
        <f t="shared" si="119"/>
        <v>0</v>
      </c>
      <c r="G263" s="16"/>
      <c r="H263" s="16">
        <f t="shared" si="120"/>
        <v>0</v>
      </c>
      <c r="I263" s="16"/>
      <c r="J263" s="16">
        <f t="shared" si="121"/>
        <v>0</v>
      </c>
      <c r="K263" s="16">
        <f t="shared" si="122"/>
        <v>0</v>
      </c>
      <c r="L263" s="16">
        <f t="shared" si="123"/>
        <v>0</v>
      </c>
      <c r="M263" s="23" t="s">
        <v>980</v>
      </c>
      <c r="O263" t="str">
        <f>""</f>
        <v/>
      </c>
      <c r="P263" s="1" t="s">
        <v>308</v>
      </c>
      <c r="Q263">
        <v>1</v>
      </c>
      <c r="R263">
        <f t="shared" si="124"/>
        <v>0</v>
      </c>
      <c r="S263">
        <f t="shared" si="125"/>
        <v>0</v>
      </c>
      <c r="T263">
        <f t="shared" si="126"/>
        <v>0</v>
      </c>
      <c r="U263">
        <f t="shared" si="127"/>
        <v>0</v>
      </c>
      <c r="V263">
        <f t="shared" si="128"/>
        <v>0</v>
      </c>
      <c r="W263">
        <f t="shared" si="129"/>
        <v>0</v>
      </c>
      <c r="X263">
        <f t="shared" si="130"/>
        <v>0</v>
      </c>
      <c r="Y263">
        <f t="shared" si="131"/>
        <v>0</v>
      </c>
      <c r="Z263">
        <f t="shared" si="132"/>
        <v>0</v>
      </c>
      <c r="AA263">
        <f t="shared" si="133"/>
        <v>0</v>
      </c>
      <c r="AB263">
        <f t="shared" si="134"/>
        <v>0</v>
      </c>
      <c r="AC263">
        <f t="shared" si="135"/>
        <v>0</v>
      </c>
      <c r="AD263">
        <f t="shared" si="136"/>
        <v>0</v>
      </c>
      <c r="AE263">
        <f t="shared" si="137"/>
        <v>0</v>
      </c>
      <c r="AF263">
        <f t="shared" si="138"/>
        <v>0</v>
      </c>
      <c r="AG263">
        <f t="shared" si="139"/>
        <v>0</v>
      </c>
      <c r="AH263">
        <f t="shared" si="140"/>
        <v>0</v>
      </c>
      <c r="AI263">
        <f t="shared" si="141"/>
        <v>0</v>
      </c>
      <c r="AJ263">
        <f t="shared" si="142"/>
        <v>0</v>
      </c>
      <c r="AK263">
        <f t="shared" si="143"/>
        <v>0</v>
      </c>
      <c r="AL263">
        <f t="shared" si="144"/>
        <v>0</v>
      </c>
      <c r="AM263">
        <f t="shared" si="145"/>
        <v>0</v>
      </c>
      <c r="AN263">
        <f t="shared" si="146"/>
        <v>0</v>
      </c>
      <c r="AO263">
        <f t="shared" si="147"/>
        <v>0</v>
      </c>
      <c r="AP263">
        <f t="shared" si="148"/>
        <v>0</v>
      </c>
      <c r="AQ263">
        <f t="shared" si="149"/>
        <v>0</v>
      </c>
      <c r="AR263">
        <f t="shared" si="150"/>
        <v>0</v>
      </c>
      <c r="AS263">
        <f t="shared" si="151"/>
        <v>0</v>
      </c>
      <c r="AT263">
        <f t="shared" si="152"/>
        <v>0</v>
      </c>
      <c r="AU263">
        <f t="shared" si="153"/>
        <v>0</v>
      </c>
      <c r="AY263" s="1" t="s">
        <v>983</v>
      </c>
    </row>
    <row r="264" spans="1:51" ht="20.100000000000001" customHeight="1" x14ac:dyDescent="0.3">
      <c r="A264" s="13" t="s">
        <v>981</v>
      </c>
      <c r="B264" s="13" t="s">
        <v>985</v>
      </c>
      <c r="C264" s="15" t="s">
        <v>36</v>
      </c>
      <c r="D264" s="16">
        <v>8</v>
      </c>
      <c r="E264" s="16"/>
      <c r="F264" s="16">
        <f t="shared" si="119"/>
        <v>0</v>
      </c>
      <c r="G264" s="16"/>
      <c r="H264" s="16">
        <f t="shared" si="120"/>
        <v>0</v>
      </c>
      <c r="I264" s="16"/>
      <c r="J264" s="16">
        <f t="shared" si="121"/>
        <v>0</v>
      </c>
      <c r="K264" s="16">
        <f t="shared" si="122"/>
        <v>0</v>
      </c>
      <c r="L264" s="16">
        <f t="shared" si="123"/>
        <v>0</v>
      </c>
      <c r="M264" s="23" t="s">
        <v>984</v>
      </c>
      <c r="O264" t="str">
        <f>""</f>
        <v/>
      </c>
      <c r="P264" s="1" t="s">
        <v>308</v>
      </c>
      <c r="Q264">
        <v>1</v>
      </c>
      <c r="R264">
        <f t="shared" si="124"/>
        <v>0</v>
      </c>
      <c r="S264">
        <f t="shared" si="125"/>
        <v>0</v>
      </c>
      <c r="T264">
        <f t="shared" si="126"/>
        <v>0</v>
      </c>
      <c r="U264">
        <f t="shared" si="127"/>
        <v>0</v>
      </c>
      <c r="V264">
        <f t="shared" si="128"/>
        <v>0</v>
      </c>
      <c r="W264">
        <f t="shared" si="129"/>
        <v>0</v>
      </c>
      <c r="X264">
        <f t="shared" si="130"/>
        <v>0</v>
      </c>
      <c r="Y264">
        <f t="shared" si="131"/>
        <v>0</v>
      </c>
      <c r="Z264">
        <f t="shared" si="132"/>
        <v>0</v>
      </c>
      <c r="AA264">
        <f t="shared" si="133"/>
        <v>0</v>
      </c>
      <c r="AB264">
        <f t="shared" si="134"/>
        <v>0</v>
      </c>
      <c r="AC264">
        <f t="shared" si="135"/>
        <v>0</v>
      </c>
      <c r="AD264">
        <f t="shared" si="136"/>
        <v>0</v>
      </c>
      <c r="AE264">
        <f t="shared" si="137"/>
        <v>0</v>
      </c>
      <c r="AF264">
        <f t="shared" si="138"/>
        <v>0</v>
      </c>
      <c r="AG264">
        <f t="shared" si="139"/>
        <v>0</v>
      </c>
      <c r="AH264">
        <f t="shared" si="140"/>
        <v>0</v>
      </c>
      <c r="AI264">
        <f t="shared" si="141"/>
        <v>0</v>
      </c>
      <c r="AJ264">
        <f t="shared" si="142"/>
        <v>0</v>
      </c>
      <c r="AK264">
        <f t="shared" si="143"/>
        <v>0</v>
      </c>
      <c r="AL264">
        <f t="shared" si="144"/>
        <v>0</v>
      </c>
      <c r="AM264">
        <f t="shared" si="145"/>
        <v>0</v>
      </c>
      <c r="AN264">
        <f t="shared" si="146"/>
        <v>0</v>
      </c>
      <c r="AO264">
        <f t="shared" si="147"/>
        <v>0</v>
      </c>
      <c r="AP264">
        <f t="shared" si="148"/>
        <v>0</v>
      </c>
      <c r="AQ264">
        <f t="shared" si="149"/>
        <v>0</v>
      </c>
      <c r="AR264">
        <f t="shared" si="150"/>
        <v>0</v>
      </c>
      <c r="AS264">
        <f t="shared" si="151"/>
        <v>0</v>
      </c>
      <c r="AT264">
        <f t="shared" si="152"/>
        <v>0</v>
      </c>
      <c r="AU264">
        <f t="shared" si="153"/>
        <v>0</v>
      </c>
      <c r="AY264" s="1" t="s">
        <v>986</v>
      </c>
    </row>
    <row r="265" spans="1:51" ht="20.100000000000001" customHeight="1" x14ac:dyDescent="0.3">
      <c r="A265" s="13" t="s">
        <v>988</v>
      </c>
      <c r="B265" s="13" t="s">
        <v>989</v>
      </c>
      <c r="C265" s="15" t="s">
        <v>39</v>
      </c>
      <c r="D265" s="16">
        <v>36.4</v>
      </c>
      <c r="E265" s="16"/>
      <c r="F265" s="16">
        <f t="shared" si="119"/>
        <v>0</v>
      </c>
      <c r="G265" s="16"/>
      <c r="H265" s="16">
        <f t="shared" si="120"/>
        <v>0</v>
      </c>
      <c r="I265" s="16"/>
      <c r="J265" s="16">
        <f t="shared" si="121"/>
        <v>0</v>
      </c>
      <c r="K265" s="16">
        <f t="shared" si="122"/>
        <v>0</v>
      </c>
      <c r="L265" s="16">
        <f t="shared" si="123"/>
        <v>0</v>
      </c>
      <c r="M265" s="23" t="s">
        <v>987</v>
      </c>
      <c r="O265" t="str">
        <f>""</f>
        <v/>
      </c>
      <c r="P265" s="1" t="s">
        <v>308</v>
      </c>
      <c r="Q265">
        <v>1</v>
      </c>
      <c r="R265">
        <f t="shared" si="124"/>
        <v>0</v>
      </c>
      <c r="S265">
        <f t="shared" si="125"/>
        <v>0</v>
      </c>
      <c r="T265">
        <f t="shared" si="126"/>
        <v>0</v>
      </c>
      <c r="U265">
        <f t="shared" si="127"/>
        <v>0</v>
      </c>
      <c r="V265">
        <f t="shared" si="128"/>
        <v>0</v>
      </c>
      <c r="W265">
        <f t="shared" si="129"/>
        <v>0</v>
      </c>
      <c r="X265">
        <f t="shared" si="130"/>
        <v>0</v>
      </c>
      <c r="Y265">
        <f t="shared" si="131"/>
        <v>0</v>
      </c>
      <c r="Z265">
        <f t="shared" si="132"/>
        <v>0</v>
      </c>
      <c r="AA265">
        <f t="shared" si="133"/>
        <v>0</v>
      </c>
      <c r="AB265">
        <f t="shared" si="134"/>
        <v>0</v>
      </c>
      <c r="AC265">
        <f t="shared" si="135"/>
        <v>0</v>
      </c>
      <c r="AD265">
        <f t="shared" si="136"/>
        <v>0</v>
      </c>
      <c r="AE265">
        <f t="shared" si="137"/>
        <v>0</v>
      </c>
      <c r="AF265">
        <f t="shared" si="138"/>
        <v>0</v>
      </c>
      <c r="AG265">
        <f t="shared" si="139"/>
        <v>0</v>
      </c>
      <c r="AH265">
        <f t="shared" si="140"/>
        <v>0</v>
      </c>
      <c r="AI265">
        <f t="shared" si="141"/>
        <v>0</v>
      </c>
      <c r="AJ265">
        <f t="shared" si="142"/>
        <v>0</v>
      </c>
      <c r="AK265">
        <f t="shared" si="143"/>
        <v>0</v>
      </c>
      <c r="AL265">
        <f t="shared" si="144"/>
        <v>0</v>
      </c>
      <c r="AM265">
        <f t="shared" si="145"/>
        <v>0</v>
      </c>
      <c r="AN265">
        <f t="shared" si="146"/>
        <v>0</v>
      </c>
      <c r="AO265">
        <f t="shared" si="147"/>
        <v>0</v>
      </c>
      <c r="AP265">
        <f t="shared" si="148"/>
        <v>0</v>
      </c>
      <c r="AQ265">
        <f t="shared" si="149"/>
        <v>0</v>
      </c>
      <c r="AR265">
        <f t="shared" si="150"/>
        <v>0</v>
      </c>
      <c r="AS265">
        <f t="shared" si="151"/>
        <v>0</v>
      </c>
      <c r="AT265">
        <f t="shared" si="152"/>
        <v>0</v>
      </c>
      <c r="AU265">
        <f t="shared" si="153"/>
        <v>0</v>
      </c>
      <c r="AY265" s="1" t="s">
        <v>40</v>
      </c>
    </row>
    <row r="266" spans="1:51" ht="20.100000000000001" customHeight="1" x14ac:dyDescent="0.3">
      <c r="A266" s="13" t="s">
        <v>988</v>
      </c>
      <c r="B266" s="13" t="s">
        <v>991</v>
      </c>
      <c r="C266" s="15" t="s">
        <v>39</v>
      </c>
      <c r="D266" s="16">
        <v>3828</v>
      </c>
      <c r="E266" s="16"/>
      <c r="F266" s="16">
        <f t="shared" si="119"/>
        <v>0</v>
      </c>
      <c r="G266" s="16"/>
      <c r="H266" s="16">
        <f t="shared" si="120"/>
        <v>0</v>
      </c>
      <c r="I266" s="16"/>
      <c r="J266" s="16">
        <f t="shared" si="121"/>
        <v>0</v>
      </c>
      <c r="K266" s="16">
        <f t="shared" si="122"/>
        <v>0</v>
      </c>
      <c r="L266" s="16">
        <f t="shared" si="123"/>
        <v>0</v>
      </c>
      <c r="M266" s="23" t="s">
        <v>990</v>
      </c>
      <c r="O266" t="str">
        <f>""</f>
        <v/>
      </c>
      <c r="P266" s="1" t="s">
        <v>308</v>
      </c>
      <c r="Q266">
        <v>1</v>
      </c>
      <c r="R266">
        <f t="shared" si="124"/>
        <v>0</v>
      </c>
      <c r="S266">
        <f t="shared" si="125"/>
        <v>0</v>
      </c>
      <c r="T266">
        <f t="shared" si="126"/>
        <v>0</v>
      </c>
      <c r="U266">
        <f t="shared" si="127"/>
        <v>0</v>
      </c>
      <c r="V266">
        <f t="shared" si="128"/>
        <v>0</v>
      </c>
      <c r="W266">
        <f t="shared" si="129"/>
        <v>0</v>
      </c>
      <c r="X266">
        <f t="shared" si="130"/>
        <v>0</v>
      </c>
      <c r="Y266">
        <f t="shared" si="131"/>
        <v>0</v>
      </c>
      <c r="Z266">
        <f t="shared" si="132"/>
        <v>0</v>
      </c>
      <c r="AA266">
        <f t="shared" si="133"/>
        <v>0</v>
      </c>
      <c r="AB266">
        <f t="shared" si="134"/>
        <v>0</v>
      </c>
      <c r="AC266">
        <f t="shared" si="135"/>
        <v>0</v>
      </c>
      <c r="AD266">
        <f t="shared" si="136"/>
        <v>0</v>
      </c>
      <c r="AE266">
        <f t="shared" si="137"/>
        <v>0</v>
      </c>
      <c r="AF266">
        <f t="shared" si="138"/>
        <v>0</v>
      </c>
      <c r="AG266">
        <f t="shared" si="139"/>
        <v>0</v>
      </c>
      <c r="AH266">
        <f t="shared" si="140"/>
        <v>0</v>
      </c>
      <c r="AI266">
        <f t="shared" si="141"/>
        <v>0</v>
      </c>
      <c r="AJ266">
        <f t="shared" si="142"/>
        <v>0</v>
      </c>
      <c r="AK266">
        <f t="shared" si="143"/>
        <v>0</v>
      </c>
      <c r="AL266">
        <f t="shared" si="144"/>
        <v>0</v>
      </c>
      <c r="AM266">
        <f t="shared" si="145"/>
        <v>0</v>
      </c>
      <c r="AN266">
        <f t="shared" si="146"/>
        <v>0</v>
      </c>
      <c r="AO266">
        <f t="shared" si="147"/>
        <v>0</v>
      </c>
      <c r="AP266">
        <f t="shared" si="148"/>
        <v>0</v>
      </c>
      <c r="AQ266">
        <f t="shared" si="149"/>
        <v>0</v>
      </c>
      <c r="AR266">
        <f t="shared" si="150"/>
        <v>0</v>
      </c>
      <c r="AS266">
        <f t="shared" si="151"/>
        <v>0</v>
      </c>
      <c r="AT266">
        <f t="shared" si="152"/>
        <v>0</v>
      </c>
      <c r="AU266">
        <f t="shared" si="153"/>
        <v>0</v>
      </c>
      <c r="AY266" s="1" t="s">
        <v>40</v>
      </c>
    </row>
    <row r="267" spans="1:51" ht="20.100000000000001" customHeight="1" x14ac:dyDescent="0.3">
      <c r="A267" s="14"/>
      <c r="B267" s="14"/>
      <c r="C267" s="21"/>
      <c r="D267" s="16"/>
      <c r="E267" s="16"/>
      <c r="F267" s="16"/>
      <c r="G267" s="16"/>
      <c r="H267" s="16"/>
      <c r="I267" s="16"/>
      <c r="J267" s="16"/>
      <c r="K267" s="16"/>
      <c r="L267" s="16"/>
      <c r="M267" s="16"/>
    </row>
    <row r="268" spans="1:51" ht="20.100000000000001" customHeight="1" x14ac:dyDescent="0.3">
      <c r="A268" s="14"/>
      <c r="B268" s="14"/>
      <c r="C268" s="21"/>
      <c r="D268" s="16"/>
      <c r="E268" s="16"/>
      <c r="F268" s="16"/>
      <c r="G268" s="16"/>
      <c r="H268" s="16"/>
      <c r="I268" s="16"/>
      <c r="J268" s="16"/>
      <c r="K268" s="16"/>
      <c r="L268" s="16"/>
      <c r="M268" s="16"/>
    </row>
    <row r="269" spans="1:51" ht="20.100000000000001" customHeight="1" x14ac:dyDescent="0.3">
      <c r="A269" s="14"/>
      <c r="B269" s="14"/>
      <c r="C269" s="21"/>
      <c r="D269" s="16"/>
      <c r="E269" s="16"/>
      <c r="F269" s="16"/>
      <c r="G269" s="16"/>
      <c r="H269" s="16"/>
      <c r="I269" s="16"/>
      <c r="J269" s="16"/>
      <c r="K269" s="16"/>
      <c r="L269" s="16"/>
      <c r="M269" s="16"/>
    </row>
    <row r="270" spans="1:51" ht="20.100000000000001" customHeight="1" x14ac:dyDescent="0.3">
      <c r="A270" s="14"/>
      <c r="B270" s="14"/>
      <c r="C270" s="21"/>
      <c r="D270" s="16"/>
      <c r="E270" s="16"/>
      <c r="F270" s="16"/>
      <c r="G270" s="16"/>
      <c r="H270" s="16"/>
      <c r="I270" s="16"/>
      <c r="J270" s="16"/>
      <c r="K270" s="16"/>
      <c r="L270" s="16"/>
      <c r="M270" s="16"/>
    </row>
    <row r="271" spans="1:51" ht="20.100000000000001" customHeight="1" x14ac:dyDescent="0.3">
      <c r="A271" s="14"/>
      <c r="B271" s="14"/>
      <c r="C271" s="21"/>
      <c r="D271" s="16"/>
      <c r="E271" s="16"/>
      <c r="F271" s="16"/>
      <c r="G271" s="16"/>
      <c r="H271" s="16"/>
      <c r="I271" s="16"/>
      <c r="J271" s="16"/>
      <c r="K271" s="16"/>
      <c r="L271" s="16"/>
      <c r="M271" s="16"/>
    </row>
    <row r="272" spans="1:51" ht="20.100000000000001" customHeight="1" x14ac:dyDescent="0.3">
      <c r="A272" s="14"/>
      <c r="B272" s="14"/>
      <c r="C272" s="21"/>
      <c r="D272" s="16"/>
      <c r="E272" s="16"/>
      <c r="F272" s="16"/>
      <c r="G272" s="16"/>
      <c r="H272" s="16"/>
      <c r="I272" s="16"/>
      <c r="J272" s="16"/>
      <c r="K272" s="16"/>
      <c r="L272" s="16"/>
      <c r="M272" s="16"/>
    </row>
    <row r="273" spans="1:51" ht="20.100000000000001" customHeight="1" x14ac:dyDescent="0.3">
      <c r="A273" s="14"/>
      <c r="B273" s="14"/>
      <c r="C273" s="21"/>
      <c r="D273" s="16"/>
      <c r="E273" s="16"/>
      <c r="F273" s="16"/>
      <c r="G273" s="16"/>
      <c r="H273" s="16"/>
      <c r="I273" s="16"/>
      <c r="J273" s="16"/>
      <c r="K273" s="16"/>
      <c r="L273" s="16"/>
      <c r="M273" s="16"/>
    </row>
    <row r="274" spans="1:51" ht="20.100000000000001" customHeight="1" x14ac:dyDescent="0.3">
      <c r="A274" s="14"/>
      <c r="B274" s="14"/>
      <c r="C274" s="21"/>
      <c r="D274" s="16"/>
      <c r="E274" s="16"/>
      <c r="F274" s="16"/>
      <c r="G274" s="16"/>
      <c r="H274" s="16"/>
      <c r="I274" s="16"/>
      <c r="J274" s="16"/>
      <c r="K274" s="16"/>
      <c r="L274" s="16"/>
      <c r="M274" s="16"/>
    </row>
    <row r="275" spans="1:51" ht="20.100000000000001" customHeight="1" x14ac:dyDescent="0.3">
      <c r="A275" s="14"/>
      <c r="B275" s="14"/>
      <c r="C275" s="21"/>
      <c r="D275" s="16"/>
      <c r="E275" s="16"/>
      <c r="F275" s="16"/>
      <c r="G275" s="16"/>
      <c r="H275" s="16"/>
      <c r="I275" s="16"/>
      <c r="J275" s="16"/>
      <c r="K275" s="16"/>
      <c r="L275" s="16"/>
      <c r="M275" s="16"/>
    </row>
    <row r="276" spans="1:51" ht="20.100000000000001" customHeight="1" x14ac:dyDescent="0.3">
      <c r="A276" s="14"/>
      <c r="B276" s="14"/>
      <c r="C276" s="21"/>
      <c r="D276" s="16"/>
      <c r="E276" s="16"/>
      <c r="F276" s="16"/>
      <c r="G276" s="16"/>
      <c r="H276" s="16"/>
      <c r="I276" s="16"/>
      <c r="J276" s="16"/>
      <c r="K276" s="16"/>
      <c r="L276" s="16"/>
      <c r="M276" s="16"/>
    </row>
    <row r="277" spans="1:51" ht="20.100000000000001" customHeight="1" x14ac:dyDescent="0.3">
      <c r="A277" s="17" t="s">
        <v>320</v>
      </c>
      <c r="B277" s="18"/>
      <c r="C277" s="19"/>
      <c r="D277" s="20"/>
      <c r="E277" s="20"/>
      <c r="F277" s="20">
        <f>ROUNDDOWN(SUMIF(Q258:Q276, "1", F258:F276), 0)</f>
        <v>0</v>
      </c>
      <c r="G277" s="20"/>
      <c r="H277" s="20">
        <f>ROUNDDOWN(SUMIF(Q258:Q276, "1", H258:H276), 0)</f>
        <v>0</v>
      </c>
      <c r="I277" s="20"/>
      <c r="J277" s="20">
        <f>ROUNDDOWN(SUMIF(Q258:Q276, "1", J258:J276), 0)</f>
        <v>0</v>
      </c>
      <c r="K277" s="20"/>
      <c r="L277" s="20">
        <f>F277+H277+J277</f>
        <v>0</v>
      </c>
      <c r="M277" s="20"/>
      <c r="R277">
        <f t="shared" ref="R277:AY277" si="154">ROUNDDOWN(SUM(R258:R266), 0)</f>
        <v>0</v>
      </c>
      <c r="S277">
        <f t="shared" si="154"/>
        <v>0</v>
      </c>
      <c r="T277">
        <f t="shared" si="154"/>
        <v>0</v>
      </c>
      <c r="U277">
        <f t="shared" si="154"/>
        <v>0</v>
      </c>
      <c r="V277">
        <f t="shared" si="154"/>
        <v>0</v>
      </c>
      <c r="W277">
        <f t="shared" si="154"/>
        <v>0</v>
      </c>
      <c r="X277">
        <f t="shared" si="154"/>
        <v>0</v>
      </c>
      <c r="Y277">
        <f t="shared" si="154"/>
        <v>0</v>
      </c>
      <c r="Z277">
        <f t="shared" si="154"/>
        <v>0</v>
      </c>
      <c r="AA277">
        <f t="shared" si="154"/>
        <v>0</v>
      </c>
      <c r="AB277">
        <f t="shared" si="154"/>
        <v>0</v>
      </c>
      <c r="AC277">
        <f t="shared" si="154"/>
        <v>0</v>
      </c>
      <c r="AD277">
        <f t="shared" si="154"/>
        <v>0</v>
      </c>
      <c r="AE277">
        <f t="shared" si="154"/>
        <v>0</v>
      </c>
      <c r="AF277">
        <f t="shared" si="154"/>
        <v>0</v>
      </c>
      <c r="AG277">
        <f t="shared" si="154"/>
        <v>0</v>
      </c>
      <c r="AH277">
        <f t="shared" si="154"/>
        <v>0</v>
      </c>
      <c r="AI277">
        <f t="shared" si="154"/>
        <v>0</v>
      </c>
      <c r="AJ277">
        <f t="shared" si="154"/>
        <v>0</v>
      </c>
      <c r="AK277">
        <f t="shared" si="154"/>
        <v>0</v>
      </c>
      <c r="AL277">
        <f t="shared" si="154"/>
        <v>0</v>
      </c>
      <c r="AM277">
        <f t="shared" si="154"/>
        <v>0</v>
      </c>
      <c r="AN277">
        <f t="shared" si="154"/>
        <v>0</v>
      </c>
      <c r="AO277">
        <f t="shared" si="154"/>
        <v>0</v>
      </c>
      <c r="AP277">
        <f t="shared" si="154"/>
        <v>0</v>
      </c>
      <c r="AQ277">
        <f t="shared" si="154"/>
        <v>0</v>
      </c>
      <c r="AR277">
        <f t="shared" si="154"/>
        <v>0</v>
      </c>
      <c r="AS277">
        <f t="shared" si="154"/>
        <v>0</v>
      </c>
      <c r="AT277">
        <f t="shared" si="154"/>
        <v>0</v>
      </c>
      <c r="AU277">
        <f t="shared" si="154"/>
        <v>0</v>
      </c>
      <c r="AV277">
        <f t="shared" si="154"/>
        <v>0</v>
      </c>
      <c r="AW277">
        <f t="shared" si="154"/>
        <v>0</v>
      </c>
      <c r="AX277">
        <f t="shared" si="154"/>
        <v>0</v>
      </c>
      <c r="AY277">
        <f t="shared" si="154"/>
        <v>0</v>
      </c>
    </row>
    <row r="278" spans="1:51" ht="20.100000000000001" customHeight="1" x14ac:dyDescent="0.3">
      <c r="A278" s="57" t="s">
        <v>1141</v>
      </c>
      <c r="B278" s="58"/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</row>
    <row r="279" spans="1:51" ht="20.100000000000001" customHeight="1" x14ac:dyDescent="0.3">
      <c r="A279" s="13" t="s">
        <v>545</v>
      </c>
      <c r="B279" s="13" t="s">
        <v>993</v>
      </c>
      <c r="C279" s="15" t="s">
        <v>39</v>
      </c>
      <c r="D279" s="16">
        <v>146.6</v>
      </c>
      <c r="E279" s="16"/>
      <c r="F279" s="16">
        <f t="shared" ref="F279:F285" si="155">ROUNDDOWN(D279*E279, 0)</f>
        <v>0</v>
      </c>
      <c r="G279" s="16"/>
      <c r="H279" s="16">
        <f t="shared" ref="H279:H285" si="156">ROUNDDOWN(D279*G279, 0)</f>
        <v>0</v>
      </c>
      <c r="I279" s="16"/>
      <c r="J279" s="16">
        <f t="shared" ref="J279:J285" si="157">ROUNDDOWN(D279*I279, 0)</f>
        <v>0</v>
      </c>
      <c r="K279" s="16">
        <f t="shared" ref="K279:L285" si="158">E279+G279+I279</f>
        <v>0</v>
      </c>
      <c r="L279" s="16">
        <f t="shared" si="158"/>
        <v>0</v>
      </c>
      <c r="M279" s="23" t="s">
        <v>992</v>
      </c>
      <c r="O279" t="str">
        <f>""</f>
        <v/>
      </c>
      <c r="P279" s="1" t="s">
        <v>308</v>
      </c>
      <c r="Q279">
        <v>1</v>
      </c>
      <c r="R279">
        <f t="shared" ref="R279:R285" si="159">IF(P279="기계경비", J279, 0)</f>
        <v>0</v>
      </c>
      <c r="S279">
        <f t="shared" ref="S279:S285" si="160">IF(P279="운반비", L279, 0)</f>
        <v>0</v>
      </c>
      <c r="T279">
        <f t="shared" ref="T279:T285" si="161">IF(P279="작업부산물", F279, 0)</f>
        <v>0</v>
      </c>
      <c r="U279">
        <f t="shared" ref="U279:U285" si="162">IF(P279="관급", F279, 0)</f>
        <v>0</v>
      </c>
      <c r="V279">
        <f t="shared" ref="V279:V285" si="163">IF(P279="외주비", J279, 0)</f>
        <v>0</v>
      </c>
      <c r="W279">
        <f t="shared" ref="W279:W285" si="164">IF(P279="장비비", J279, 0)</f>
        <v>0</v>
      </c>
      <c r="X279">
        <f t="shared" ref="X279:X285" si="165">IF(P279="폐기물처리비", L279, 0)</f>
        <v>0</v>
      </c>
      <c r="Y279">
        <f t="shared" ref="Y279:Y285" si="166">IF(P279="가설비", J279, 0)</f>
        <v>0</v>
      </c>
      <c r="Z279">
        <f t="shared" ref="Z279:Z285" si="167">IF(P279="잡비제외분", F279, 0)</f>
        <v>0</v>
      </c>
      <c r="AA279">
        <f t="shared" ref="AA279:AA285" si="168">IF(P279="사급자재대", L279, 0)</f>
        <v>0</v>
      </c>
      <c r="AB279">
        <f t="shared" ref="AB279:AB285" si="169">IF(P279="관급자재대", L279, 0)</f>
        <v>0</v>
      </c>
      <c r="AC279">
        <f t="shared" ref="AC279:AC285" si="170">IF(P279="사용자항목1", L279, 0)</f>
        <v>0</v>
      </c>
      <c r="AD279">
        <f t="shared" ref="AD279:AD285" si="171">IF(P279="사용자항목2", L279, 0)</f>
        <v>0</v>
      </c>
      <c r="AE279">
        <f t="shared" ref="AE279:AE285" si="172">IF(P279="안전관리비", L279, 0)</f>
        <v>0</v>
      </c>
      <c r="AF279">
        <f t="shared" ref="AF279:AF285" si="173">IF(P279="품질관리비", L279, 0)</f>
        <v>0</v>
      </c>
      <c r="AG279">
        <f t="shared" ref="AG279:AG285" si="174">IF(P279="작업부산물(철거해체)", L279, 0)</f>
        <v>0</v>
      </c>
      <c r="AH279">
        <f t="shared" ref="AH279:AH285" si="175">IF(P279="사용자항목6", L279, 0)</f>
        <v>0</v>
      </c>
      <c r="AI279">
        <f t="shared" ref="AI279:AI285" si="176">IF(P279="사용자항목7", L279, 0)</f>
        <v>0</v>
      </c>
      <c r="AJ279">
        <f t="shared" ref="AJ279:AJ285" si="177">IF(P279="관급자재대(관급자)", L279, 0)</f>
        <v>0</v>
      </c>
      <c r="AK279">
        <f t="shared" ref="AK279:AK285" si="178">IF(P279="관급자재대(관급자)", L279, 0)</f>
        <v>0</v>
      </c>
      <c r="AL279">
        <f t="shared" ref="AL279:AL285" si="179">IF(P279="사용자항목10", L279, 0)</f>
        <v>0</v>
      </c>
      <c r="AM279">
        <f t="shared" ref="AM279:AM285" si="180">IF(P279="폐기물처리비(일반)", L279, 0)</f>
        <v>0</v>
      </c>
      <c r="AN279">
        <f t="shared" ref="AN279:AN285" si="181">IF(P279="폐기물처리비(지정)", L279, 0)</f>
        <v>0</v>
      </c>
      <c r="AO279">
        <f t="shared" ref="AO279:AO285" si="182">IF(P279="사용자항목13", L279, 0)</f>
        <v>0</v>
      </c>
      <c r="AP279">
        <f t="shared" ref="AP279:AP285" si="183">IF(P279="사용자항목14", L279, 0)</f>
        <v>0</v>
      </c>
      <c r="AQ279">
        <f t="shared" ref="AQ279:AQ285" si="184">IF(P279="사용자항목15", L279, 0)</f>
        <v>0</v>
      </c>
      <c r="AR279">
        <f t="shared" ref="AR279:AR285" si="185">IF(P279="사용자항목16", L279, 0)</f>
        <v>0</v>
      </c>
      <c r="AS279">
        <f t="shared" ref="AS279:AS285" si="186">IF(P279="사용자항목17", L279, 0)</f>
        <v>0</v>
      </c>
      <c r="AT279">
        <f t="shared" ref="AT279:AT285" si="187">IF(P279="사용자항목18", L279, 0)</f>
        <v>0</v>
      </c>
      <c r="AU279">
        <f t="shared" ref="AU279:AU285" si="188">IF(P279="사용자항목19", L279, 0)</f>
        <v>0</v>
      </c>
    </row>
    <row r="280" spans="1:51" ht="20.100000000000001" customHeight="1" x14ac:dyDescent="0.3">
      <c r="A280" s="13" t="s">
        <v>545</v>
      </c>
      <c r="B280" s="13" t="s">
        <v>995</v>
      </c>
      <c r="C280" s="15" t="s">
        <v>39</v>
      </c>
      <c r="D280" s="16">
        <v>13.9</v>
      </c>
      <c r="E280" s="16"/>
      <c r="F280" s="16">
        <f t="shared" si="155"/>
        <v>0</v>
      </c>
      <c r="G280" s="16"/>
      <c r="H280" s="16">
        <f t="shared" si="156"/>
        <v>0</v>
      </c>
      <c r="I280" s="16"/>
      <c r="J280" s="16">
        <f t="shared" si="157"/>
        <v>0</v>
      </c>
      <c r="K280" s="16">
        <f t="shared" si="158"/>
        <v>0</v>
      </c>
      <c r="L280" s="16">
        <f t="shared" si="158"/>
        <v>0</v>
      </c>
      <c r="M280" s="23" t="s">
        <v>994</v>
      </c>
      <c r="O280" t="str">
        <f>""</f>
        <v/>
      </c>
      <c r="P280" s="1" t="s">
        <v>308</v>
      </c>
      <c r="Q280">
        <v>1</v>
      </c>
      <c r="R280">
        <f t="shared" si="159"/>
        <v>0</v>
      </c>
      <c r="S280">
        <f t="shared" si="160"/>
        <v>0</v>
      </c>
      <c r="T280">
        <f t="shared" si="161"/>
        <v>0</v>
      </c>
      <c r="U280">
        <f t="shared" si="162"/>
        <v>0</v>
      </c>
      <c r="V280">
        <f t="shared" si="163"/>
        <v>0</v>
      </c>
      <c r="W280">
        <f t="shared" si="164"/>
        <v>0</v>
      </c>
      <c r="X280">
        <f t="shared" si="165"/>
        <v>0</v>
      </c>
      <c r="Y280">
        <f t="shared" si="166"/>
        <v>0</v>
      </c>
      <c r="Z280">
        <f t="shared" si="167"/>
        <v>0</v>
      </c>
      <c r="AA280">
        <f t="shared" si="168"/>
        <v>0</v>
      </c>
      <c r="AB280">
        <f t="shared" si="169"/>
        <v>0</v>
      </c>
      <c r="AC280">
        <f t="shared" si="170"/>
        <v>0</v>
      </c>
      <c r="AD280">
        <f t="shared" si="171"/>
        <v>0</v>
      </c>
      <c r="AE280">
        <f t="shared" si="172"/>
        <v>0</v>
      </c>
      <c r="AF280">
        <f t="shared" si="173"/>
        <v>0</v>
      </c>
      <c r="AG280">
        <f t="shared" si="174"/>
        <v>0</v>
      </c>
      <c r="AH280">
        <f t="shared" si="175"/>
        <v>0</v>
      </c>
      <c r="AI280">
        <f t="shared" si="176"/>
        <v>0</v>
      </c>
      <c r="AJ280">
        <f t="shared" si="177"/>
        <v>0</v>
      </c>
      <c r="AK280">
        <f t="shared" si="178"/>
        <v>0</v>
      </c>
      <c r="AL280">
        <f t="shared" si="179"/>
        <v>0</v>
      </c>
      <c r="AM280">
        <f t="shared" si="180"/>
        <v>0</v>
      </c>
      <c r="AN280">
        <f t="shared" si="181"/>
        <v>0</v>
      </c>
      <c r="AO280">
        <f t="shared" si="182"/>
        <v>0</v>
      </c>
      <c r="AP280">
        <f t="shared" si="183"/>
        <v>0</v>
      </c>
      <c r="AQ280">
        <f t="shared" si="184"/>
        <v>0</v>
      </c>
      <c r="AR280">
        <f t="shared" si="185"/>
        <v>0</v>
      </c>
      <c r="AS280">
        <f t="shared" si="186"/>
        <v>0</v>
      </c>
      <c r="AT280">
        <f t="shared" si="187"/>
        <v>0</v>
      </c>
      <c r="AU280">
        <f t="shared" si="188"/>
        <v>0</v>
      </c>
    </row>
    <row r="281" spans="1:51" ht="20.100000000000001" customHeight="1" x14ac:dyDescent="0.3">
      <c r="A281" s="13" t="s">
        <v>556</v>
      </c>
      <c r="B281" s="13" t="s">
        <v>997</v>
      </c>
      <c r="C281" s="15" t="s">
        <v>36</v>
      </c>
      <c r="D281" s="16">
        <v>0.6</v>
      </c>
      <c r="E281" s="16"/>
      <c r="F281" s="16">
        <f t="shared" si="155"/>
        <v>0</v>
      </c>
      <c r="G281" s="16"/>
      <c r="H281" s="16">
        <f t="shared" si="156"/>
        <v>0</v>
      </c>
      <c r="I281" s="16"/>
      <c r="J281" s="16">
        <f t="shared" si="157"/>
        <v>0</v>
      </c>
      <c r="K281" s="16">
        <f t="shared" si="158"/>
        <v>0</v>
      </c>
      <c r="L281" s="16">
        <f t="shared" si="158"/>
        <v>0</v>
      </c>
      <c r="M281" s="23" t="s">
        <v>996</v>
      </c>
      <c r="O281" t="str">
        <f>""</f>
        <v/>
      </c>
      <c r="P281" s="1" t="s">
        <v>308</v>
      </c>
      <c r="Q281">
        <v>1</v>
      </c>
      <c r="R281">
        <f t="shared" si="159"/>
        <v>0</v>
      </c>
      <c r="S281">
        <f t="shared" si="160"/>
        <v>0</v>
      </c>
      <c r="T281">
        <f t="shared" si="161"/>
        <v>0</v>
      </c>
      <c r="U281">
        <f t="shared" si="162"/>
        <v>0</v>
      </c>
      <c r="V281">
        <f t="shared" si="163"/>
        <v>0</v>
      </c>
      <c r="W281">
        <f t="shared" si="164"/>
        <v>0</v>
      </c>
      <c r="X281">
        <f t="shared" si="165"/>
        <v>0</v>
      </c>
      <c r="Y281">
        <f t="shared" si="166"/>
        <v>0</v>
      </c>
      <c r="Z281">
        <f t="shared" si="167"/>
        <v>0</v>
      </c>
      <c r="AA281">
        <f t="shared" si="168"/>
        <v>0</v>
      </c>
      <c r="AB281">
        <f t="shared" si="169"/>
        <v>0</v>
      </c>
      <c r="AC281">
        <f t="shared" si="170"/>
        <v>0</v>
      </c>
      <c r="AD281">
        <f t="shared" si="171"/>
        <v>0</v>
      </c>
      <c r="AE281">
        <f t="shared" si="172"/>
        <v>0</v>
      </c>
      <c r="AF281">
        <f t="shared" si="173"/>
        <v>0</v>
      </c>
      <c r="AG281">
        <f t="shared" si="174"/>
        <v>0</v>
      </c>
      <c r="AH281">
        <f t="shared" si="175"/>
        <v>0</v>
      </c>
      <c r="AI281">
        <f t="shared" si="176"/>
        <v>0</v>
      </c>
      <c r="AJ281">
        <f t="shared" si="177"/>
        <v>0</v>
      </c>
      <c r="AK281">
        <f t="shared" si="178"/>
        <v>0</v>
      </c>
      <c r="AL281">
        <f t="shared" si="179"/>
        <v>0</v>
      </c>
      <c r="AM281">
        <f t="shared" si="180"/>
        <v>0</v>
      </c>
      <c r="AN281">
        <f t="shared" si="181"/>
        <v>0</v>
      </c>
      <c r="AO281">
        <f t="shared" si="182"/>
        <v>0</v>
      </c>
      <c r="AP281">
        <f t="shared" si="183"/>
        <v>0</v>
      </c>
      <c r="AQ281">
        <f t="shared" si="184"/>
        <v>0</v>
      </c>
      <c r="AR281">
        <f t="shared" si="185"/>
        <v>0</v>
      </c>
      <c r="AS281">
        <f t="shared" si="186"/>
        <v>0</v>
      </c>
      <c r="AT281">
        <f t="shared" si="187"/>
        <v>0</v>
      </c>
      <c r="AU281">
        <f t="shared" si="188"/>
        <v>0</v>
      </c>
    </row>
    <row r="282" spans="1:51" ht="20.100000000000001" customHeight="1" x14ac:dyDescent="0.3">
      <c r="A282" s="13" t="s">
        <v>556</v>
      </c>
      <c r="B282" s="13" t="s">
        <v>999</v>
      </c>
      <c r="C282" s="15" t="s">
        <v>36</v>
      </c>
      <c r="D282" s="16">
        <v>36.1</v>
      </c>
      <c r="E282" s="16"/>
      <c r="F282" s="16">
        <f t="shared" si="155"/>
        <v>0</v>
      </c>
      <c r="G282" s="16"/>
      <c r="H282" s="16">
        <f t="shared" si="156"/>
        <v>0</v>
      </c>
      <c r="I282" s="16"/>
      <c r="J282" s="16">
        <f t="shared" si="157"/>
        <v>0</v>
      </c>
      <c r="K282" s="16">
        <f t="shared" si="158"/>
        <v>0</v>
      </c>
      <c r="L282" s="16">
        <f t="shared" si="158"/>
        <v>0</v>
      </c>
      <c r="M282" s="23" t="s">
        <v>998</v>
      </c>
      <c r="O282" t="str">
        <f>""</f>
        <v/>
      </c>
      <c r="P282" s="1" t="s">
        <v>308</v>
      </c>
      <c r="Q282">
        <v>1</v>
      </c>
      <c r="R282">
        <f t="shared" si="159"/>
        <v>0</v>
      </c>
      <c r="S282">
        <f t="shared" si="160"/>
        <v>0</v>
      </c>
      <c r="T282">
        <f t="shared" si="161"/>
        <v>0</v>
      </c>
      <c r="U282">
        <f t="shared" si="162"/>
        <v>0</v>
      </c>
      <c r="V282">
        <f t="shared" si="163"/>
        <v>0</v>
      </c>
      <c r="W282">
        <f t="shared" si="164"/>
        <v>0</v>
      </c>
      <c r="X282">
        <f t="shared" si="165"/>
        <v>0</v>
      </c>
      <c r="Y282">
        <f t="shared" si="166"/>
        <v>0</v>
      </c>
      <c r="Z282">
        <f t="shared" si="167"/>
        <v>0</v>
      </c>
      <c r="AA282">
        <f t="shared" si="168"/>
        <v>0</v>
      </c>
      <c r="AB282">
        <f t="shared" si="169"/>
        <v>0</v>
      </c>
      <c r="AC282">
        <f t="shared" si="170"/>
        <v>0</v>
      </c>
      <c r="AD282">
        <f t="shared" si="171"/>
        <v>0</v>
      </c>
      <c r="AE282">
        <f t="shared" si="172"/>
        <v>0</v>
      </c>
      <c r="AF282">
        <f t="shared" si="173"/>
        <v>0</v>
      </c>
      <c r="AG282">
        <f t="shared" si="174"/>
        <v>0</v>
      </c>
      <c r="AH282">
        <f t="shared" si="175"/>
        <v>0</v>
      </c>
      <c r="AI282">
        <f t="shared" si="176"/>
        <v>0</v>
      </c>
      <c r="AJ282">
        <f t="shared" si="177"/>
        <v>0</v>
      </c>
      <c r="AK282">
        <f t="shared" si="178"/>
        <v>0</v>
      </c>
      <c r="AL282">
        <f t="shared" si="179"/>
        <v>0</v>
      </c>
      <c r="AM282">
        <f t="shared" si="180"/>
        <v>0</v>
      </c>
      <c r="AN282">
        <f t="shared" si="181"/>
        <v>0</v>
      </c>
      <c r="AO282">
        <f t="shared" si="182"/>
        <v>0</v>
      </c>
      <c r="AP282">
        <f t="shared" si="183"/>
        <v>0</v>
      </c>
      <c r="AQ282">
        <f t="shared" si="184"/>
        <v>0</v>
      </c>
      <c r="AR282">
        <f t="shared" si="185"/>
        <v>0</v>
      </c>
      <c r="AS282">
        <f t="shared" si="186"/>
        <v>0</v>
      </c>
      <c r="AT282">
        <f t="shared" si="187"/>
        <v>0</v>
      </c>
      <c r="AU282">
        <f t="shared" si="188"/>
        <v>0</v>
      </c>
    </row>
    <row r="283" spans="1:51" ht="20.100000000000001" customHeight="1" x14ac:dyDescent="0.3">
      <c r="A283" s="13" t="s">
        <v>1001</v>
      </c>
      <c r="B283" s="13" t="s">
        <v>1002</v>
      </c>
      <c r="C283" s="15" t="s">
        <v>36</v>
      </c>
      <c r="D283" s="16">
        <v>324.39999999999998</v>
      </c>
      <c r="E283" s="16"/>
      <c r="F283" s="16">
        <f t="shared" si="155"/>
        <v>0</v>
      </c>
      <c r="G283" s="16"/>
      <c r="H283" s="16">
        <f t="shared" si="156"/>
        <v>0</v>
      </c>
      <c r="I283" s="16"/>
      <c r="J283" s="16">
        <f t="shared" si="157"/>
        <v>0</v>
      </c>
      <c r="K283" s="16">
        <f t="shared" si="158"/>
        <v>0</v>
      </c>
      <c r="L283" s="16">
        <f t="shared" si="158"/>
        <v>0</v>
      </c>
      <c r="M283" s="23" t="s">
        <v>1000</v>
      </c>
      <c r="O283" t="str">
        <f>""</f>
        <v/>
      </c>
      <c r="P283" s="1" t="s">
        <v>308</v>
      </c>
      <c r="Q283">
        <v>1</v>
      </c>
      <c r="R283">
        <f t="shared" si="159"/>
        <v>0</v>
      </c>
      <c r="S283">
        <f t="shared" si="160"/>
        <v>0</v>
      </c>
      <c r="T283">
        <f t="shared" si="161"/>
        <v>0</v>
      </c>
      <c r="U283">
        <f t="shared" si="162"/>
        <v>0</v>
      </c>
      <c r="V283">
        <f t="shared" si="163"/>
        <v>0</v>
      </c>
      <c r="W283">
        <f t="shared" si="164"/>
        <v>0</v>
      </c>
      <c r="X283">
        <f t="shared" si="165"/>
        <v>0</v>
      </c>
      <c r="Y283">
        <f t="shared" si="166"/>
        <v>0</v>
      </c>
      <c r="Z283">
        <f t="shared" si="167"/>
        <v>0</v>
      </c>
      <c r="AA283">
        <f t="shared" si="168"/>
        <v>0</v>
      </c>
      <c r="AB283">
        <f t="shared" si="169"/>
        <v>0</v>
      </c>
      <c r="AC283">
        <f t="shared" si="170"/>
        <v>0</v>
      </c>
      <c r="AD283">
        <f t="shared" si="171"/>
        <v>0</v>
      </c>
      <c r="AE283">
        <f t="shared" si="172"/>
        <v>0</v>
      </c>
      <c r="AF283">
        <f t="shared" si="173"/>
        <v>0</v>
      </c>
      <c r="AG283">
        <f t="shared" si="174"/>
        <v>0</v>
      </c>
      <c r="AH283">
        <f t="shared" si="175"/>
        <v>0</v>
      </c>
      <c r="AI283">
        <f t="shared" si="176"/>
        <v>0</v>
      </c>
      <c r="AJ283">
        <f t="shared" si="177"/>
        <v>0</v>
      </c>
      <c r="AK283">
        <f t="shared" si="178"/>
        <v>0</v>
      </c>
      <c r="AL283">
        <f t="shared" si="179"/>
        <v>0</v>
      </c>
      <c r="AM283">
        <f t="shared" si="180"/>
        <v>0</v>
      </c>
      <c r="AN283">
        <f t="shared" si="181"/>
        <v>0</v>
      </c>
      <c r="AO283">
        <f t="shared" si="182"/>
        <v>0</v>
      </c>
      <c r="AP283">
        <f t="shared" si="183"/>
        <v>0</v>
      </c>
      <c r="AQ283">
        <f t="shared" si="184"/>
        <v>0</v>
      </c>
      <c r="AR283">
        <f t="shared" si="185"/>
        <v>0</v>
      </c>
      <c r="AS283">
        <f t="shared" si="186"/>
        <v>0</v>
      </c>
      <c r="AT283">
        <f t="shared" si="187"/>
        <v>0</v>
      </c>
      <c r="AU283">
        <f t="shared" si="188"/>
        <v>0</v>
      </c>
    </row>
    <row r="284" spans="1:51" ht="20.100000000000001" customHeight="1" x14ac:dyDescent="0.3">
      <c r="A284" s="13" t="s">
        <v>1004</v>
      </c>
      <c r="B284" s="13" t="s">
        <v>1005</v>
      </c>
      <c r="C284" s="15" t="s">
        <v>36</v>
      </c>
      <c r="D284" s="16">
        <v>935.9</v>
      </c>
      <c r="E284" s="16"/>
      <c r="F284" s="16">
        <f t="shared" si="155"/>
        <v>0</v>
      </c>
      <c r="G284" s="16"/>
      <c r="H284" s="16">
        <f t="shared" si="156"/>
        <v>0</v>
      </c>
      <c r="I284" s="16"/>
      <c r="J284" s="16">
        <f t="shared" si="157"/>
        <v>0</v>
      </c>
      <c r="K284" s="16">
        <f t="shared" si="158"/>
        <v>0</v>
      </c>
      <c r="L284" s="16">
        <f t="shared" si="158"/>
        <v>0</v>
      </c>
      <c r="M284" s="23" t="s">
        <v>1003</v>
      </c>
      <c r="O284" t="str">
        <f>"01"</f>
        <v>01</v>
      </c>
      <c r="P284" s="1" t="s">
        <v>308</v>
      </c>
      <c r="Q284">
        <v>1</v>
      </c>
      <c r="R284">
        <f t="shared" si="159"/>
        <v>0</v>
      </c>
      <c r="S284">
        <f t="shared" si="160"/>
        <v>0</v>
      </c>
      <c r="T284">
        <f t="shared" si="161"/>
        <v>0</v>
      </c>
      <c r="U284">
        <f t="shared" si="162"/>
        <v>0</v>
      </c>
      <c r="V284">
        <f t="shared" si="163"/>
        <v>0</v>
      </c>
      <c r="W284">
        <f t="shared" si="164"/>
        <v>0</v>
      </c>
      <c r="X284">
        <f t="shared" si="165"/>
        <v>0</v>
      </c>
      <c r="Y284">
        <f t="shared" si="166"/>
        <v>0</v>
      </c>
      <c r="Z284">
        <f t="shared" si="167"/>
        <v>0</v>
      </c>
      <c r="AA284">
        <f t="shared" si="168"/>
        <v>0</v>
      </c>
      <c r="AB284">
        <f t="shared" si="169"/>
        <v>0</v>
      </c>
      <c r="AC284">
        <f t="shared" si="170"/>
        <v>0</v>
      </c>
      <c r="AD284">
        <f t="shared" si="171"/>
        <v>0</v>
      </c>
      <c r="AE284">
        <f t="shared" si="172"/>
        <v>0</v>
      </c>
      <c r="AF284">
        <f t="shared" si="173"/>
        <v>0</v>
      </c>
      <c r="AG284">
        <f t="shared" si="174"/>
        <v>0</v>
      </c>
      <c r="AH284">
        <f t="shared" si="175"/>
        <v>0</v>
      </c>
      <c r="AI284">
        <f t="shared" si="176"/>
        <v>0</v>
      </c>
      <c r="AJ284">
        <f t="shared" si="177"/>
        <v>0</v>
      </c>
      <c r="AK284">
        <f t="shared" si="178"/>
        <v>0</v>
      </c>
      <c r="AL284">
        <f t="shared" si="179"/>
        <v>0</v>
      </c>
      <c r="AM284">
        <f t="shared" si="180"/>
        <v>0</v>
      </c>
      <c r="AN284">
        <f t="shared" si="181"/>
        <v>0</v>
      </c>
      <c r="AO284">
        <f t="shared" si="182"/>
        <v>0</v>
      </c>
      <c r="AP284">
        <f t="shared" si="183"/>
        <v>0</v>
      </c>
      <c r="AQ284">
        <f t="shared" si="184"/>
        <v>0</v>
      </c>
      <c r="AR284">
        <f t="shared" si="185"/>
        <v>0</v>
      </c>
      <c r="AS284">
        <f t="shared" si="186"/>
        <v>0</v>
      </c>
      <c r="AT284">
        <f t="shared" si="187"/>
        <v>0</v>
      </c>
      <c r="AU284">
        <f t="shared" si="188"/>
        <v>0</v>
      </c>
      <c r="AY284" s="1" t="s">
        <v>40</v>
      </c>
    </row>
    <row r="285" spans="1:51" ht="20.100000000000001" customHeight="1" x14ac:dyDescent="0.3">
      <c r="A285" s="13" t="s">
        <v>1007</v>
      </c>
      <c r="B285" s="13" t="s">
        <v>1008</v>
      </c>
      <c r="C285" s="15" t="s">
        <v>36</v>
      </c>
      <c r="D285" s="16">
        <v>239.1</v>
      </c>
      <c r="E285" s="16"/>
      <c r="F285" s="16">
        <f t="shared" si="155"/>
        <v>0</v>
      </c>
      <c r="G285" s="16"/>
      <c r="H285" s="16">
        <f t="shared" si="156"/>
        <v>0</v>
      </c>
      <c r="I285" s="16"/>
      <c r="J285" s="16">
        <f t="shared" si="157"/>
        <v>0</v>
      </c>
      <c r="K285" s="16">
        <f t="shared" si="158"/>
        <v>0</v>
      </c>
      <c r="L285" s="16">
        <f t="shared" si="158"/>
        <v>0</v>
      </c>
      <c r="M285" s="23" t="s">
        <v>1006</v>
      </c>
      <c r="O285" t="str">
        <f>""</f>
        <v/>
      </c>
      <c r="P285" s="1" t="s">
        <v>308</v>
      </c>
      <c r="Q285">
        <v>1</v>
      </c>
      <c r="R285">
        <f t="shared" si="159"/>
        <v>0</v>
      </c>
      <c r="S285">
        <f t="shared" si="160"/>
        <v>0</v>
      </c>
      <c r="T285">
        <f t="shared" si="161"/>
        <v>0</v>
      </c>
      <c r="U285">
        <f t="shared" si="162"/>
        <v>0</v>
      </c>
      <c r="V285">
        <f t="shared" si="163"/>
        <v>0</v>
      </c>
      <c r="W285">
        <f t="shared" si="164"/>
        <v>0</v>
      </c>
      <c r="X285">
        <f t="shared" si="165"/>
        <v>0</v>
      </c>
      <c r="Y285">
        <f t="shared" si="166"/>
        <v>0</v>
      </c>
      <c r="Z285">
        <f t="shared" si="167"/>
        <v>0</v>
      </c>
      <c r="AA285">
        <f t="shared" si="168"/>
        <v>0</v>
      </c>
      <c r="AB285">
        <f t="shared" si="169"/>
        <v>0</v>
      </c>
      <c r="AC285">
        <f t="shared" si="170"/>
        <v>0</v>
      </c>
      <c r="AD285">
        <f t="shared" si="171"/>
        <v>0</v>
      </c>
      <c r="AE285">
        <f t="shared" si="172"/>
        <v>0</v>
      </c>
      <c r="AF285">
        <f t="shared" si="173"/>
        <v>0</v>
      </c>
      <c r="AG285">
        <f t="shared" si="174"/>
        <v>0</v>
      </c>
      <c r="AH285">
        <f t="shared" si="175"/>
        <v>0</v>
      </c>
      <c r="AI285">
        <f t="shared" si="176"/>
        <v>0</v>
      </c>
      <c r="AJ285">
        <f t="shared" si="177"/>
        <v>0</v>
      </c>
      <c r="AK285">
        <f t="shared" si="178"/>
        <v>0</v>
      </c>
      <c r="AL285">
        <f t="shared" si="179"/>
        <v>0</v>
      </c>
      <c r="AM285">
        <f t="shared" si="180"/>
        <v>0</v>
      </c>
      <c r="AN285">
        <f t="shared" si="181"/>
        <v>0</v>
      </c>
      <c r="AO285">
        <f t="shared" si="182"/>
        <v>0</v>
      </c>
      <c r="AP285">
        <f t="shared" si="183"/>
        <v>0</v>
      </c>
      <c r="AQ285">
        <f t="shared" si="184"/>
        <v>0</v>
      </c>
      <c r="AR285">
        <f t="shared" si="185"/>
        <v>0</v>
      </c>
      <c r="AS285">
        <f t="shared" si="186"/>
        <v>0</v>
      </c>
      <c r="AT285">
        <f t="shared" si="187"/>
        <v>0</v>
      </c>
      <c r="AU285">
        <f t="shared" si="188"/>
        <v>0</v>
      </c>
    </row>
    <row r="286" spans="1:51" ht="20.100000000000001" customHeight="1" x14ac:dyDescent="0.3">
      <c r="A286" s="14"/>
      <c r="B286" s="14"/>
      <c r="C286" s="21"/>
      <c r="D286" s="16"/>
      <c r="E286" s="16"/>
      <c r="F286" s="16"/>
      <c r="G286" s="16"/>
      <c r="H286" s="16"/>
      <c r="I286" s="16"/>
      <c r="J286" s="16"/>
      <c r="K286" s="16"/>
      <c r="L286" s="16"/>
      <c r="M286" s="16"/>
    </row>
    <row r="287" spans="1:51" ht="20.100000000000001" customHeight="1" x14ac:dyDescent="0.3">
      <c r="A287" s="14"/>
      <c r="B287" s="14"/>
      <c r="C287" s="21"/>
      <c r="D287" s="16"/>
      <c r="E287" s="16"/>
      <c r="F287" s="16"/>
      <c r="G287" s="16"/>
      <c r="H287" s="16"/>
      <c r="I287" s="16"/>
      <c r="J287" s="16"/>
      <c r="K287" s="16"/>
      <c r="L287" s="16"/>
      <c r="M287" s="16"/>
    </row>
    <row r="288" spans="1:51" ht="20.100000000000001" customHeight="1" x14ac:dyDescent="0.3">
      <c r="A288" s="14"/>
      <c r="B288" s="14"/>
      <c r="C288" s="21"/>
      <c r="D288" s="16"/>
      <c r="E288" s="16"/>
      <c r="F288" s="16"/>
      <c r="G288" s="16"/>
      <c r="H288" s="16"/>
      <c r="I288" s="16"/>
      <c r="J288" s="16"/>
      <c r="K288" s="16"/>
      <c r="L288" s="16"/>
      <c r="M288" s="16"/>
    </row>
    <row r="289" spans="1:51" ht="20.100000000000001" customHeight="1" x14ac:dyDescent="0.3">
      <c r="A289" s="14"/>
      <c r="B289" s="14"/>
      <c r="C289" s="21"/>
      <c r="D289" s="16"/>
      <c r="E289" s="16"/>
      <c r="F289" s="16"/>
      <c r="G289" s="16"/>
      <c r="H289" s="16"/>
      <c r="I289" s="16"/>
      <c r="J289" s="16"/>
      <c r="K289" s="16"/>
      <c r="L289" s="16"/>
      <c r="M289" s="16"/>
    </row>
    <row r="290" spans="1:51" ht="20.100000000000001" customHeight="1" x14ac:dyDescent="0.3">
      <c r="A290" s="14"/>
      <c r="B290" s="14"/>
      <c r="C290" s="21"/>
      <c r="D290" s="16"/>
      <c r="E290" s="16"/>
      <c r="F290" s="16"/>
      <c r="G290" s="16"/>
      <c r="H290" s="16"/>
      <c r="I290" s="16"/>
      <c r="J290" s="16"/>
      <c r="K290" s="16"/>
      <c r="L290" s="16"/>
      <c r="M290" s="16"/>
    </row>
    <row r="291" spans="1:51" ht="20.100000000000001" customHeight="1" x14ac:dyDescent="0.3">
      <c r="A291" s="14"/>
      <c r="B291" s="14"/>
      <c r="C291" s="21"/>
      <c r="D291" s="16"/>
      <c r="E291" s="16"/>
      <c r="F291" s="16"/>
      <c r="G291" s="16"/>
      <c r="H291" s="16"/>
      <c r="I291" s="16"/>
      <c r="J291" s="16"/>
      <c r="K291" s="16"/>
      <c r="L291" s="16"/>
      <c r="M291" s="16"/>
    </row>
    <row r="292" spans="1:51" ht="20.100000000000001" customHeight="1" x14ac:dyDescent="0.3">
      <c r="A292" s="14"/>
      <c r="B292" s="14"/>
      <c r="C292" s="21"/>
      <c r="D292" s="16"/>
      <c r="E292" s="16"/>
      <c r="F292" s="16"/>
      <c r="G292" s="16"/>
      <c r="H292" s="16"/>
      <c r="I292" s="16"/>
      <c r="J292" s="16"/>
      <c r="K292" s="16"/>
      <c r="L292" s="16"/>
      <c r="M292" s="16"/>
    </row>
    <row r="293" spans="1:51" ht="20.100000000000001" customHeight="1" x14ac:dyDescent="0.3">
      <c r="A293" s="14"/>
      <c r="B293" s="14"/>
      <c r="C293" s="21"/>
      <c r="D293" s="16"/>
      <c r="E293" s="16"/>
      <c r="F293" s="16"/>
      <c r="G293" s="16"/>
      <c r="H293" s="16"/>
      <c r="I293" s="16"/>
      <c r="J293" s="16"/>
      <c r="K293" s="16"/>
      <c r="L293" s="16"/>
      <c r="M293" s="16"/>
    </row>
    <row r="294" spans="1:51" ht="20.100000000000001" customHeight="1" x14ac:dyDescent="0.3">
      <c r="A294" s="14"/>
      <c r="B294" s="14"/>
      <c r="C294" s="21"/>
      <c r="D294" s="16"/>
      <c r="E294" s="16"/>
      <c r="F294" s="16"/>
      <c r="G294" s="16"/>
      <c r="H294" s="16"/>
      <c r="I294" s="16"/>
      <c r="J294" s="16"/>
      <c r="K294" s="16"/>
      <c r="L294" s="16"/>
      <c r="M294" s="16"/>
    </row>
    <row r="295" spans="1:51" ht="20.100000000000001" customHeight="1" x14ac:dyDescent="0.3">
      <c r="A295" s="14"/>
      <c r="B295" s="14"/>
      <c r="C295" s="21"/>
      <c r="D295" s="16"/>
      <c r="E295" s="16"/>
      <c r="F295" s="16"/>
      <c r="G295" s="16"/>
      <c r="H295" s="16"/>
      <c r="I295" s="16"/>
      <c r="J295" s="16"/>
      <c r="K295" s="16"/>
      <c r="L295" s="16"/>
      <c r="M295" s="16"/>
    </row>
    <row r="296" spans="1:51" ht="20.100000000000001" customHeight="1" x14ac:dyDescent="0.3">
      <c r="A296" s="14"/>
      <c r="B296" s="14"/>
      <c r="C296" s="21"/>
      <c r="D296" s="16"/>
      <c r="E296" s="16"/>
      <c r="F296" s="16"/>
      <c r="G296" s="16"/>
      <c r="H296" s="16"/>
      <c r="I296" s="16"/>
      <c r="J296" s="16"/>
      <c r="K296" s="16"/>
      <c r="L296" s="16"/>
      <c r="M296" s="16"/>
    </row>
    <row r="297" spans="1:51" ht="20.100000000000001" customHeight="1" x14ac:dyDescent="0.3">
      <c r="A297" s="14"/>
      <c r="B297" s="14"/>
      <c r="C297" s="21"/>
      <c r="D297" s="16"/>
      <c r="E297" s="16"/>
      <c r="F297" s="16"/>
      <c r="G297" s="16"/>
      <c r="H297" s="16"/>
      <c r="I297" s="16"/>
      <c r="J297" s="16"/>
      <c r="K297" s="16"/>
      <c r="L297" s="16"/>
      <c r="M297" s="16"/>
    </row>
    <row r="298" spans="1:51" ht="20.100000000000001" customHeight="1" x14ac:dyDescent="0.3">
      <c r="A298" s="17" t="s">
        <v>320</v>
      </c>
      <c r="B298" s="18"/>
      <c r="C298" s="19"/>
      <c r="D298" s="20"/>
      <c r="E298" s="20"/>
      <c r="F298" s="20">
        <f>ROUNDDOWN(SUMIF(Q279:Q297, "1", F279:F297), 0)</f>
        <v>0</v>
      </c>
      <c r="G298" s="20"/>
      <c r="H298" s="20">
        <f>ROUNDDOWN(SUMIF(Q279:Q297, "1", H279:H297), 0)</f>
        <v>0</v>
      </c>
      <c r="I298" s="20"/>
      <c r="J298" s="20">
        <f>ROUNDDOWN(SUMIF(Q279:Q297, "1", J279:J297), 0)</f>
        <v>0</v>
      </c>
      <c r="K298" s="20"/>
      <c r="L298" s="20">
        <f>F298+H298+J298</f>
        <v>0</v>
      </c>
      <c r="M298" s="20"/>
      <c r="R298">
        <f t="shared" ref="R298:AY298" si="189">ROUNDDOWN(SUM(R279:R285), 0)</f>
        <v>0</v>
      </c>
      <c r="S298">
        <f t="shared" si="189"/>
        <v>0</v>
      </c>
      <c r="T298">
        <f t="shared" si="189"/>
        <v>0</v>
      </c>
      <c r="U298">
        <f t="shared" si="189"/>
        <v>0</v>
      </c>
      <c r="V298">
        <f t="shared" si="189"/>
        <v>0</v>
      </c>
      <c r="W298">
        <f t="shared" si="189"/>
        <v>0</v>
      </c>
      <c r="X298">
        <f t="shared" si="189"/>
        <v>0</v>
      </c>
      <c r="Y298">
        <f t="shared" si="189"/>
        <v>0</v>
      </c>
      <c r="Z298">
        <f t="shared" si="189"/>
        <v>0</v>
      </c>
      <c r="AA298">
        <f t="shared" si="189"/>
        <v>0</v>
      </c>
      <c r="AB298">
        <f t="shared" si="189"/>
        <v>0</v>
      </c>
      <c r="AC298">
        <f t="shared" si="189"/>
        <v>0</v>
      </c>
      <c r="AD298">
        <f t="shared" si="189"/>
        <v>0</v>
      </c>
      <c r="AE298">
        <f t="shared" si="189"/>
        <v>0</v>
      </c>
      <c r="AF298">
        <f t="shared" si="189"/>
        <v>0</v>
      </c>
      <c r="AG298">
        <f t="shared" si="189"/>
        <v>0</v>
      </c>
      <c r="AH298">
        <f t="shared" si="189"/>
        <v>0</v>
      </c>
      <c r="AI298">
        <f t="shared" si="189"/>
        <v>0</v>
      </c>
      <c r="AJ298">
        <f t="shared" si="189"/>
        <v>0</v>
      </c>
      <c r="AK298">
        <f t="shared" si="189"/>
        <v>0</v>
      </c>
      <c r="AL298">
        <f t="shared" si="189"/>
        <v>0</v>
      </c>
      <c r="AM298">
        <f t="shared" si="189"/>
        <v>0</v>
      </c>
      <c r="AN298">
        <f t="shared" si="189"/>
        <v>0</v>
      </c>
      <c r="AO298">
        <f t="shared" si="189"/>
        <v>0</v>
      </c>
      <c r="AP298">
        <f t="shared" si="189"/>
        <v>0</v>
      </c>
      <c r="AQ298">
        <f t="shared" si="189"/>
        <v>0</v>
      </c>
      <c r="AR298">
        <f t="shared" si="189"/>
        <v>0</v>
      </c>
      <c r="AS298">
        <f t="shared" si="189"/>
        <v>0</v>
      </c>
      <c r="AT298">
        <f t="shared" si="189"/>
        <v>0</v>
      </c>
      <c r="AU298">
        <f t="shared" si="189"/>
        <v>0</v>
      </c>
      <c r="AV298">
        <f t="shared" si="189"/>
        <v>0</v>
      </c>
      <c r="AW298">
        <f t="shared" si="189"/>
        <v>0</v>
      </c>
      <c r="AX298">
        <f t="shared" si="189"/>
        <v>0</v>
      </c>
      <c r="AY298">
        <f t="shared" si="189"/>
        <v>0</v>
      </c>
    </row>
    <row r="299" spans="1:51" ht="20.100000000000001" customHeight="1" x14ac:dyDescent="0.3">
      <c r="A299" s="57" t="s">
        <v>1142</v>
      </c>
      <c r="B299" s="58"/>
      <c r="C299" s="58"/>
      <c r="D299" s="58"/>
      <c r="E299" s="58"/>
      <c r="F299" s="58"/>
      <c r="G299" s="58"/>
      <c r="H299" s="58"/>
      <c r="I299" s="58"/>
      <c r="J299" s="58"/>
      <c r="K299" s="58"/>
      <c r="L299" s="58"/>
      <c r="M299" s="58"/>
    </row>
    <row r="300" spans="1:51" ht="20.100000000000001" customHeight="1" x14ac:dyDescent="0.3">
      <c r="A300" s="13" t="s">
        <v>1010</v>
      </c>
      <c r="B300" s="13" t="s">
        <v>1011</v>
      </c>
      <c r="C300" s="15" t="s">
        <v>36</v>
      </c>
      <c r="D300" s="16">
        <v>290</v>
      </c>
      <c r="E300" s="16"/>
      <c r="F300" s="16">
        <f>ROUNDDOWN(D300*E300, 0)</f>
        <v>0</v>
      </c>
      <c r="G300" s="16"/>
      <c r="H300" s="16">
        <f>ROUNDDOWN(D300*G300, 0)</f>
        <v>0</v>
      </c>
      <c r="I300" s="16"/>
      <c r="J300" s="16">
        <f>ROUNDDOWN(D300*I300, 0)</f>
        <v>0</v>
      </c>
      <c r="K300" s="16">
        <f t="shared" ref="K300:L304" si="190">E300+G300+I300</f>
        <v>0</v>
      </c>
      <c r="L300" s="16">
        <f t="shared" si="190"/>
        <v>0</v>
      </c>
      <c r="M300" s="23" t="s">
        <v>1009</v>
      </c>
      <c r="O300" t="str">
        <f>""</f>
        <v/>
      </c>
      <c r="P300" s="1" t="s">
        <v>308</v>
      </c>
      <c r="Q300">
        <v>1</v>
      </c>
      <c r="R300">
        <f>IF(P300="기계경비", J300, 0)</f>
        <v>0</v>
      </c>
      <c r="S300">
        <f>IF(P300="운반비", L300, 0)</f>
        <v>0</v>
      </c>
      <c r="T300">
        <f>IF(P300="작업부산물", F300, 0)</f>
        <v>0</v>
      </c>
      <c r="U300">
        <f>IF(P300="관급", F300, 0)</f>
        <v>0</v>
      </c>
      <c r="V300">
        <f>IF(P300="외주비", J300, 0)</f>
        <v>0</v>
      </c>
      <c r="W300">
        <f>IF(P300="장비비", J300, 0)</f>
        <v>0</v>
      </c>
      <c r="X300">
        <f>IF(P300="폐기물처리비", L300, 0)</f>
        <v>0</v>
      </c>
      <c r="Y300">
        <f>IF(P300="가설비", J300, 0)</f>
        <v>0</v>
      </c>
      <c r="Z300">
        <f>IF(P300="잡비제외분", F300, 0)</f>
        <v>0</v>
      </c>
      <c r="AA300">
        <f>IF(P300="사급자재대", L300, 0)</f>
        <v>0</v>
      </c>
      <c r="AB300">
        <f>IF(P300="관급자재대", L300, 0)</f>
        <v>0</v>
      </c>
      <c r="AC300">
        <f>IF(P300="사용자항목1", L300, 0)</f>
        <v>0</v>
      </c>
      <c r="AD300">
        <f>IF(P300="사용자항목2", L300, 0)</f>
        <v>0</v>
      </c>
      <c r="AE300">
        <f>IF(P300="안전관리비", L300, 0)</f>
        <v>0</v>
      </c>
      <c r="AF300">
        <f>IF(P300="품질관리비", L300, 0)</f>
        <v>0</v>
      </c>
      <c r="AG300">
        <f>IF(P300="작업부산물(철거해체)", L300, 0)</f>
        <v>0</v>
      </c>
      <c r="AH300">
        <f>IF(P300="사용자항목6", L300, 0)</f>
        <v>0</v>
      </c>
      <c r="AI300">
        <f>IF(P300="사용자항목7", L300, 0)</f>
        <v>0</v>
      </c>
      <c r="AJ300">
        <f>IF(P300="관급자재대(관급자)", L300, 0)</f>
        <v>0</v>
      </c>
      <c r="AK300">
        <f>IF(P300="관급자재대(관급자)", L300, 0)</f>
        <v>0</v>
      </c>
      <c r="AL300">
        <f>IF(P300="사용자항목10", L300, 0)</f>
        <v>0</v>
      </c>
      <c r="AM300">
        <f>IF(P300="폐기물처리비(일반)", L300, 0)</f>
        <v>0</v>
      </c>
      <c r="AN300">
        <f>IF(P300="폐기물처리비(지정)", L300, 0)</f>
        <v>0</v>
      </c>
      <c r="AO300">
        <f>IF(P300="사용자항목13", L300, 0)</f>
        <v>0</v>
      </c>
      <c r="AP300">
        <f>IF(P300="사용자항목14", L300, 0)</f>
        <v>0</v>
      </c>
      <c r="AQ300">
        <f>IF(P300="사용자항목15", L300, 0)</f>
        <v>0</v>
      </c>
      <c r="AR300">
        <f>IF(P300="사용자항목16", L300, 0)</f>
        <v>0</v>
      </c>
      <c r="AS300">
        <f>IF(P300="사용자항목17", L300, 0)</f>
        <v>0</v>
      </c>
      <c r="AT300">
        <f>IF(P300="사용자항목18", L300, 0)</f>
        <v>0</v>
      </c>
      <c r="AU300">
        <f>IF(P300="사용자항목19", L300, 0)</f>
        <v>0</v>
      </c>
    </row>
    <row r="301" spans="1:51" ht="20.100000000000001" customHeight="1" x14ac:dyDescent="0.3">
      <c r="A301" s="13" t="s">
        <v>587</v>
      </c>
      <c r="B301" s="13" t="s">
        <v>1013</v>
      </c>
      <c r="C301" s="15" t="s">
        <v>36</v>
      </c>
      <c r="D301" s="16">
        <v>1.1000000000000001</v>
      </c>
      <c r="E301" s="16"/>
      <c r="F301" s="16">
        <f>ROUNDDOWN(D301*E301, 0)</f>
        <v>0</v>
      </c>
      <c r="G301" s="16"/>
      <c r="H301" s="16">
        <f>ROUNDDOWN(D301*G301, 0)</f>
        <v>0</v>
      </c>
      <c r="I301" s="16"/>
      <c r="J301" s="16">
        <f>ROUNDDOWN(D301*I301, 0)</f>
        <v>0</v>
      </c>
      <c r="K301" s="16">
        <f t="shared" si="190"/>
        <v>0</v>
      </c>
      <c r="L301" s="16">
        <f t="shared" si="190"/>
        <v>0</v>
      </c>
      <c r="M301" s="23" t="s">
        <v>1012</v>
      </c>
      <c r="O301" t="str">
        <f>""</f>
        <v/>
      </c>
      <c r="P301" s="1" t="s">
        <v>308</v>
      </c>
      <c r="Q301">
        <v>1</v>
      </c>
      <c r="R301">
        <f>IF(P301="기계경비", J301, 0)</f>
        <v>0</v>
      </c>
      <c r="S301">
        <f>IF(P301="운반비", L301, 0)</f>
        <v>0</v>
      </c>
      <c r="T301">
        <f>IF(P301="작업부산물", F301, 0)</f>
        <v>0</v>
      </c>
      <c r="U301">
        <f>IF(P301="관급", F301, 0)</f>
        <v>0</v>
      </c>
      <c r="V301">
        <f>IF(P301="외주비", J301, 0)</f>
        <v>0</v>
      </c>
      <c r="W301">
        <f>IF(P301="장비비", J301, 0)</f>
        <v>0</v>
      </c>
      <c r="X301">
        <f>IF(P301="폐기물처리비", L301, 0)</f>
        <v>0</v>
      </c>
      <c r="Y301">
        <f>IF(P301="가설비", J301, 0)</f>
        <v>0</v>
      </c>
      <c r="Z301">
        <f>IF(P301="잡비제외분", F301, 0)</f>
        <v>0</v>
      </c>
      <c r="AA301">
        <f>IF(P301="사급자재대", L301, 0)</f>
        <v>0</v>
      </c>
      <c r="AB301">
        <f>IF(P301="관급자재대", L301, 0)</f>
        <v>0</v>
      </c>
      <c r="AC301">
        <f>IF(P301="사용자항목1", L301, 0)</f>
        <v>0</v>
      </c>
      <c r="AD301">
        <f>IF(P301="사용자항목2", L301, 0)</f>
        <v>0</v>
      </c>
      <c r="AE301">
        <f>IF(P301="안전관리비", L301, 0)</f>
        <v>0</v>
      </c>
      <c r="AF301">
        <f>IF(P301="품질관리비", L301, 0)</f>
        <v>0</v>
      </c>
      <c r="AG301">
        <f>IF(P301="작업부산물(철거해체)", L301, 0)</f>
        <v>0</v>
      </c>
      <c r="AH301">
        <f>IF(P301="사용자항목6", L301, 0)</f>
        <v>0</v>
      </c>
      <c r="AI301">
        <f>IF(P301="사용자항목7", L301, 0)</f>
        <v>0</v>
      </c>
      <c r="AJ301">
        <f>IF(P301="관급자재대(관급자)", L301, 0)</f>
        <v>0</v>
      </c>
      <c r="AK301">
        <f>IF(P301="관급자재대(관급자)", L301, 0)</f>
        <v>0</v>
      </c>
      <c r="AL301">
        <f>IF(P301="사용자항목10", L301, 0)</f>
        <v>0</v>
      </c>
      <c r="AM301">
        <f>IF(P301="폐기물처리비(일반)", L301, 0)</f>
        <v>0</v>
      </c>
      <c r="AN301">
        <f>IF(P301="폐기물처리비(지정)", L301, 0)</f>
        <v>0</v>
      </c>
      <c r="AO301">
        <f>IF(P301="사용자항목13", L301, 0)</f>
        <v>0</v>
      </c>
      <c r="AP301">
        <f>IF(P301="사용자항목14", L301, 0)</f>
        <v>0</v>
      </c>
      <c r="AQ301">
        <f>IF(P301="사용자항목15", L301, 0)</f>
        <v>0</v>
      </c>
      <c r="AR301">
        <f>IF(P301="사용자항목16", L301, 0)</f>
        <v>0</v>
      </c>
      <c r="AS301">
        <f>IF(P301="사용자항목17", L301, 0)</f>
        <v>0</v>
      </c>
      <c r="AT301">
        <f>IF(P301="사용자항목18", L301, 0)</f>
        <v>0</v>
      </c>
      <c r="AU301">
        <f>IF(P301="사용자항목19", L301, 0)</f>
        <v>0</v>
      </c>
      <c r="AY301" s="1" t="s">
        <v>40</v>
      </c>
    </row>
    <row r="302" spans="1:51" ht="20.100000000000001" customHeight="1" x14ac:dyDescent="0.3">
      <c r="A302" s="13" t="s">
        <v>110</v>
      </c>
      <c r="B302" s="13" t="s">
        <v>111</v>
      </c>
      <c r="C302" s="15" t="s">
        <v>33</v>
      </c>
      <c r="D302" s="16">
        <v>3717.6</v>
      </c>
      <c r="E302" s="16"/>
      <c r="F302" s="16">
        <f>ROUNDDOWN(D302*E302, 0)</f>
        <v>0</v>
      </c>
      <c r="G302" s="16"/>
      <c r="H302" s="16">
        <f>ROUNDDOWN(D302*G302, 0)</f>
        <v>0</v>
      </c>
      <c r="I302" s="16"/>
      <c r="J302" s="16">
        <f>ROUNDDOWN(D302*I302, 0)</f>
        <v>0</v>
      </c>
      <c r="K302" s="16">
        <f t="shared" si="190"/>
        <v>0</v>
      </c>
      <c r="L302" s="16">
        <f t="shared" si="190"/>
        <v>0</v>
      </c>
      <c r="M302" s="23" t="s">
        <v>1143</v>
      </c>
      <c r="O302" t="str">
        <f>"01"</f>
        <v>01</v>
      </c>
      <c r="P302" s="1" t="s">
        <v>308</v>
      </c>
      <c r="Q302">
        <v>1</v>
      </c>
      <c r="R302">
        <f>IF(P302="기계경비", J302, 0)</f>
        <v>0</v>
      </c>
      <c r="S302">
        <f>IF(P302="운반비", L302, 0)</f>
        <v>0</v>
      </c>
      <c r="T302">
        <f>IF(P302="작업부산물", F302, 0)</f>
        <v>0</v>
      </c>
      <c r="U302">
        <f>IF(P302="관급", F302, 0)</f>
        <v>0</v>
      </c>
      <c r="V302">
        <f>IF(P302="외주비", J302, 0)</f>
        <v>0</v>
      </c>
      <c r="W302">
        <f>IF(P302="장비비", J302, 0)</f>
        <v>0</v>
      </c>
      <c r="X302">
        <f>IF(P302="폐기물처리비", L302, 0)</f>
        <v>0</v>
      </c>
      <c r="Y302">
        <f>IF(P302="가설비", J302, 0)</f>
        <v>0</v>
      </c>
      <c r="Z302">
        <f>IF(P302="잡비제외분", F302, 0)</f>
        <v>0</v>
      </c>
      <c r="AA302">
        <f>IF(P302="사급자재대", L302, 0)</f>
        <v>0</v>
      </c>
      <c r="AB302">
        <f>IF(P302="관급자재대", L302, 0)</f>
        <v>0</v>
      </c>
      <c r="AC302">
        <f>IF(P302="사용자항목1", L302, 0)</f>
        <v>0</v>
      </c>
      <c r="AD302">
        <f>IF(P302="사용자항목2", L302, 0)</f>
        <v>0</v>
      </c>
      <c r="AE302">
        <f>IF(P302="안전관리비", L302, 0)</f>
        <v>0</v>
      </c>
      <c r="AF302">
        <f>IF(P302="품질관리비", L302, 0)</f>
        <v>0</v>
      </c>
      <c r="AG302">
        <f>IF(P302="작업부산물(철거해체)", L302, 0)</f>
        <v>0</v>
      </c>
      <c r="AH302">
        <f>IF(P302="사용자항목6", L302, 0)</f>
        <v>0</v>
      </c>
      <c r="AI302">
        <f>IF(P302="사용자항목7", L302, 0)</f>
        <v>0</v>
      </c>
      <c r="AJ302">
        <f>IF(P302="관급자재대(관급자)", L302, 0)</f>
        <v>0</v>
      </c>
      <c r="AK302">
        <f>IF(P302="관급자재대(관급자)", L302, 0)</f>
        <v>0</v>
      </c>
      <c r="AL302">
        <f>IF(P302="사용자항목10", L302, 0)</f>
        <v>0</v>
      </c>
      <c r="AM302">
        <f>IF(P302="폐기물처리비(일반)", L302, 0)</f>
        <v>0</v>
      </c>
      <c r="AN302">
        <f>IF(P302="폐기물처리비(지정)", L302, 0)</f>
        <v>0</v>
      </c>
      <c r="AO302">
        <f>IF(P302="사용자항목13", L302, 0)</f>
        <v>0</v>
      </c>
      <c r="AP302">
        <f>IF(P302="사용자항목14", L302, 0)</f>
        <v>0</v>
      </c>
      <c r="AQ302">
        <f>IF(P302="사용자항목15", L302, 0)</f>
        <v>0</v>
      </c>
      <c r="AR302">
        <f>IF(P302="사용자항목16", L302, 0)</f>
        <v>0</v>
      </c>
      <c r="AS302">
        <f>IF(P302="사용자항목17", L302, 0)</f>
        <v>0</v>
      </c>
      <c r="AT302">
        <f>IF(P302="사용자항목18", L302, 0)</f>
        <v>0</v>
      </c>
      <c r="AU302">
        <f>IF(P302="사용자항목19", L302, 0)</f>
        <v>0</v>
      </c>
    </row>
    <row r="303" spans="1:51" ht="20.100000000000001" customHeight="1" x14ac:dyDescent="0.3">
      <c r="A303" s="13" t="s">
        <v>1015</v>
      </c>
      <c r="B303" s="13" t="s">
        <v>1016</v>
      </c>
      <c r="C303" s="15" t="s">
        <v>36</v>
      </c>
      <c r="D303" s="16">
        <v>22.9</v>
      </c>
      <c r="E303" s="16"/>
      <c r="F303" s="16">
        <f>ROUNDDOWN(D303*E303, 0)</f>
        <v>0</v>
      </c>
      <c r="G303" s="16"/>
      <c r="H303" s="16">
        <f>ROUNDDOWN(D303*G303, 0)</f>
        <v>0</v>
      </c>
      <c r="I303" s="16"/>
      <c r="J303" s="16">
        <f>ROUNDDOWN(D303*I303, 0)</f>
        <v>0</v>
      </c>
      <c r="K303" s="16">
        <f t="shared" si="190"/>
        <v>0</v>
      </c>
      <c r="L303" s="16">
        <f t="shared" si="190"/>
        <v>0</v>
      </c>
      <c r="M303" s="23" t="s">
        <v>1014</v>
      </c>
      <c r="O303" t="str">
        <f>""</f>
        <v/>
      </c>
      <c r="P303" s="1" t="s">
        <v>308</v>
      </c>
      <c r="Q303">
        <v>1</v>
      </c>
      <c r="R303">
        <f>IF(P303="기계경비", J303, 0)</f>
        <v>0</v>
      </c>
      <c r="S303">
        <f>IF(P303="운반비", L303, 0)</f>
        <v>0</v>
      </c>
      <c r="T303">
        <f>IF(P303="작업부산물", F303, 0)</f>
        <v>0</v>
      </c>
      <c r="U303">
        <f>IF(P303="관급", F303, 0)</f>
        <v>0</v>
      </c>
      <c r="V303">
        <f>IF(P303="외주비", J303, 0)</f>
        <v>0</v>
      </c>
      <c r="W303">
        <f>IF(P303="장비비", J303, 0)</f>
        <v>0</v>
      </c>
      <c r="X303">
        <f>IF(P303="폐기물처리비", L303, 0)</f>
        <v>0</v>
      </c>
      <c r="Y303">
        <f>IF(P303="가설비", J303, 0)</f>
        <v>0</v>
      </c>
      <c r="Z303">
        <f>IF(P303="잡비제외분", F303, 0)</f>
        <v>0</v>
      </c>
      <c r="AA303">
        <f>IF(P303="사급자재대", L303, 0)</f>
        <v>0</v>
      </c>
      <c r="AB303">
        <f>IF(P303="관급자재대", L303, 0)</f>
        <v>0</v>
      </c>
      <c r="AC303">
        <f>IF(P303="사용자항목1", L303, 0)</f>
        <v>0</v>
      </c>
      <c r="AD303">
        <f>IF(P303="사용자항목2", L303, 0)</f>
        <v>0</v>
      </c>
      <c r="AE303">
        <f>IF(P303="안전관리비", L303, 0)</f>
        <v>0</v>
      </c>
      <c r="AF303">
        <f>IF(P303="품질관리비", L303, 0)</f>
        <v>0</v>
      </c>
      <c r="AG303">
        <f>IF(P303="작업부산물(철거해체)", L303, 0)</f>
        <v>0</v>
      </c>
      <c r="AH303">
        <f>IF(P303="사용자항목6", L303, 0)</f>
        <v>0</v>
      </c>
      <c r="AI303">
        <f>IF(P303="사용자항목7", L303, 0)</f>
        <v>0</v>
      </c>
      <c r="AJ303">
        <f>IF(P303="관급자재대(관급자)", L303, 0)</f>
        <v>0</v>
      </c>
      <c r="AK303">
        <f>IF(P303="관급자재대(관급자)", L303, 0)</f>
        <v>0</v>
      </c>
      <c r="AL303">
        <f>IF(P303="사용자항목10", L303, 0)</f>
        <v>0</v>
      </c>
      <c r="AM303">
        <f>IF(P303="폐기물처리비(일반)", L303, 0)</f>
        <v>0</v>
      </c>
      <c r="AN303">
        <f>IF(P303="폐기물처리비(지정)", L303, 0)</f>
        <v>0</v>
      </c>
      <c r="AO303">
        <f>IF(P303="사용자항목13", L303, 0)</f>
        <v>0</v>
      </c>
      <c r="AP303">
        <f>IF(P303="사용자항목14", L303, 0)</f>
        <v>0</v>
      </c>
      <c r="AQ303">
        <f>IF(P303="사용자항목15", L303, 0)</f>
        <v>0</v>
      </c>
      <c r="AR303">
        <f>IF(P303="사용자항목16", L303, 0)</f>
        <v>0</v>
      </c>
      <c r="AS303">
        <f>IF(P303="사용자항목17", L303, 0)</f>
        <v>0</v>
      </c>
      <c r="AT303">
        <f>IF(P303="사용자항목18", L303, 0)</f>
        <v>0</v>
      </c>
      <c r="AU303">
        <f>IF(P303="사용자항목19", L303, 0)</f>
        <v>0</v>
      </c>
      <c r="AY303" s="1" t="s">
        <v>40</v>
      </c>
    </row>
    <row r="304" spans="1:51" ht="20.100000000000001" customHeight="1" x14ac:dyDescent="0.3">
      <c r="A304" s="13" t="s">
        <v>604</v>
      </c>
      <c r="B304" s="13" t="s">
        <v>605</v>
      </c>
      <c r="C304" s="15" t="s">
        <v>39</v>
      </c>
      <c r="D304" s="16">
        <v>1389.9</v>
      </c>
      <c r="E304" s="16"/>
      <c r="F304" s="16">
        <f>ROUNDDOWN(D304*E304, 0)</f>
        <v>0</v>
      </c>
      <c r="G304" s="16"/>
      <c r="H304" s="16">
        <f>ROUNDDOWN(D304*G304, 0)</f>
        <v>0</v>
      </c>
      <c r="I304" s="16"/>
      <c r="J304" s="16">
        <f>ROUNDDOWN(D304*I304, 0)</f>
        <v>0</v>
      </c>
      <c r="K304" s="16">
        <f t="shared" si="190"/>
        <v>0</v>
      </c>
      <c r="L304" s="16">
        <f t="shared" si="190"/>
        <v>0</v>
      </c>
      <c r="M304" s="23" t="s">
        <v>1017</v>
      </c>
      <c r="O304" t="str">
        <f>""</f>
        <v/>
      </c>
      <c r="P304" s="1" t="s">
        <v>308</v>
      </c>
      <c r="Q304">
        <v>1</v>
      </c>
      <c r="R304">
        <f>IF(P304="기계경비", J304, 0)</f>
        <v>0</v>
      </c>
      <c r="S304">
        <f>IF(P304="운반비", L304, 0)</f>
        <v>0</v>
      </c>
      <c r="T304">
        <f>IF(P304="작업부산물", F304, 0)</f>
        <v>0</v>
      </c>
      <c r="U304">
        <f>IF(P304="관급", F304, 0)</f>
        <v>0</v>
      </c>
      <c r="V304">
        <f>IF(P304="외주비", J304, 0)</f>
        <v>0</v>
      </c>
      <c r="W304">
        <f>IF(P304="장비비", J304, 0)</f>
        <v>0</v>
      </c>
      <c r="X304">
        <f>IF(P304="폐기물처리비", L304, 0)</f>
        <v>0</v>
      </c>
      <c r="Y304">
        <f>IF(P304="가설비", J304, 0)</f>
        <v>0</v>
      </c>
      <c r="Z304">
        <f>IF(P304="잡비제외분", F304, 0)</f>
        <v>0</v>
      </c>
      <c r="AA304">
        <f>IF(P304="사급자재대", L304, 0)</f>
        <v>0</v>
      </c>
      <c r="AB304">
        <f>IF(P304="관급자재대", L304, 0)</f>
        <v>0</v>
      </c>
      <c r="AC304">
        <f>IF(P304="사용자항목1", L304, 0)</f>
        <v>0</v>
      </c>
      <c r="AD304">
        <f>IF(P304="사용자항목2", L304, 0)</f>
        <v>0</v>
      </c>
      <c r="AE304">
        <f>IF(P304="안전관리비", L304, 0)</f>
        <v>0</v>
      </c>
      <c r="AF304">
        <f>IF(P304="품질관리비", L304, 0)</f>
        <v>0</v>
      </c>
      <c r="AG304">
        <f>IF(P304="작업부산물(철거해체)", L304, 0)</f>
        <v>0</v>
      </c>
      <c r="AH304">
        <f>IF(P304="사용자항목6", L304, 0)</f>
        <v>0</v>
      </c>
      <c r="AI304">
        <f>IF(P304="사용자항목7", L304, 0)</f>
        <v>0</v>
      </c>
      <c r="AJ304">
        <f>IF(P304="관급자재대(관급자)", L304, 0)</f>
        <v>0</v>
      </c>
      <c r="AK304">
        <f>IF(P304="관급자재대(관급자)", L304, 0)</f>
        <v>0</v>
      </c>
      <c r="AL304">
        <f>IF(P304="사용자항목10", L304, 0)</f>
        <v>0</v>
      </c>
      <c r="AM304">
        <f>IF(P304="폐기물처리비(일반)", L304, 0)</f>
        <v>0</v>
      </c>
      <c r="AN304">
        <f>IF(P304="폐기물처리비(지정)", L304, 0)</f>
        <v>0</v>
      </c>
      <c r="AO304">
        <f>IF(P304="사용자항목13", L304, 0)</f>
        <v>0</v>
      </c>
      <c r="AP304">
        <f>IF(P304="사용자항목14", L304, 0)</f>
        <v>0</v>
      </c>
      <c r="AQ304">
        <f>IF(P304="사용자항목15", L304, 0)</f>
        <v>0</v>
      </c>
      <c r="AR304">
        <f>IF(P304="사용자항목16", L304, 0)</f>
        <v>0</v>
      </c>
      <c r="AS304">
        <f>IF(P304="사용자항목17", L304, 0)</f>
        <v>0</v>
      </c>
      <c r="AT304">
        <f>IF(P304="사용자항목18", L304, 0)</f>
        <v>0</v>
      </c>
      <c r="AU304">
        <f>IF(P304="사용자항목19", L304, 0)</f>
        <v>0</v>
      </c>
      <c r="AY304" s="1" t="s">
        <v>40</v>
      </c>
    </row>
    <row r="305" spans="1:51" ht="20.100000000000001" customHeight="1" x14ac:dyDescent="0.3">
      <c r="A305" s="14"/>
      <c r="B305" s="14"/>
      <c r="C305" s="21"/>
      <c r="D305" s="16"/>
      <c r="E305" s="16"/>
      <c r="F305" s="16"/>
      <c r="G305" s="16"/>
      <c r="H305" s="16"/>
      <c r="I305" s="16"/>
      <c r="J305" s="16"/>
      <c r="K305" s="16"/>
      <c r="L305" s="16"/>
      <c r="M305" s="16"/>
    </row>
    <row r="306" spans="1:51" ht="20.100000000000001" customHeight="1" x14ac:dyDescent="0.3">
      <c r="A306" s="14"/>
      <c r="B306" s="14"/>
      <c r="C306" s="21"/>
      <c r="D306" s="16"/>
      <c r="E306" s="16"/>
      <c r="F306" s="16"/>
      <c r="G306" s="16"/>
      <c r="H306" s="16"/>
      <c r="I306" s="16"/>
      <c r="J306" s="16"/>
      <c r="K306" s="16"/>
      <c r="L306" s="16"/>
      <c r="M306" s="16"/>
    </row>
    <row r="307" spans="1:51" ht="20.100000000000001" customHeight="1" x14ac:dyDescent="0.3">
      <c r="A307" s="14"/>
      <c r="B307" s="14"/>
      <c r="C307" s="21"/>
      <c r="D307" s="16"/>
      <c r="E307" s="16"/>
      <c r="F307" s="16"/>
      <c r="G307" s="16"/>
      <c r="H307" s="16"/>
      <c r="I307" s="16"/>
      <c r="J307" s="16"/>
      <c r="K307" s="16"/>
      <c r="L307" s="16"/>
      <c r="M307" s="16"/>
    </row>
    <row r="308" spans="1:51" ht="20.100000000000001" customHeight="1" x14ac:dyDescent="0.3">
      <c r="A308" s="14"/>
      <c r="B308" s="14"/>
      <c r="C308" s="21"/>
      <c r="D308" s="16"/>
      <c r="E308" s="16"/>
      <c r="F308" s="16"/>
      <c r="G308" s="16"/>
      <c r="H308" s="16"/>
      <c r="I308" s="16"/>
      <c r="J308" s="16"/>
      <c r="K308" s="16"/>
      <c r="L308" s="16"/>
      <c r="M308" s="16"/>
    </row>
    <row r="309" spans="1:51" ht="20.100000000000001" customHeight="1" x14ac:dyDescent="0.3">
      <c r="A309" s="14"/>
      <c r="B309" s="14"/>
      <c r="C309" s="21"/>
      <c r="D309" s="16"/>
      <c r="E309" s="16"/>
      <c r="F309" s="16"/>
      <c r="G309" s="16"/>
      <c r="H309" s="16"/>
      <c r="I309" s="16"/>
      <c r="J309" s="16"/>
      <c r="K309" s="16"/>
      <c r="L309" s="16"/>
      <c r="M309" s="16"/>
    </row>
    <row r="310" spans="1:51" ht="20.100000000000001" customHeight="1" x14ac:dyDescent="0.3">
      <c r="A310" s="14"/>
      <c r="B310" s="14"/>
      <c r="C310" s="21"/>
      <c r="D310" s="16"/>
      <c r="E310" s="16"/>
      <c r="F310" s="16"/>
      <c r="G310" s="16"/>
      <c r="H310" s="16"/>
      <c r="I310" s="16"/>
      <c r="J310" s="16"/>
      <c r="K310" s="16"/>
      <c r="L310" s="16"/>
      <c r="M310" s="16"/>
    </row>
    <row r="311" spans="1:51" ht="20.100000000000001" customHeight="1" x14ac:dyDescent="0.3">
      <c r="A311" s="14"/>
      <c r="B311" s="14"/>
      <c r="C311" s="21"/>
      <c r="D311" s="16"/>
      <c r="E311" s="16"/>
      <c r="F311" s="16"/>
      <c r="G311" s="16"/>
      <c r="H311" s="16"/>
      <c r="I311" s="16"/>
      <c r="J311" s="16"/>
      <c r="K311" s="16"/>
      <c r="L311" s="16"/>
      <c r="M311" s="16"/>
    </row>
    <row r="312" spans="1:51" ht="20.100000000000001" customHeight="1" x14ac:dyDescent="0.3">
      <c r="A312" s="14"/>
      <c r="B312" s="14"/>
      <c r="C312" s="21"/>
      <c r="D312" s="16"/>
      <c r="E312" s="16"/>
      <c r="F312" s="16"/>
      <c r="G312" s="16"/>
      <c r="H312" s="16"/>
      <c r="I312" s="16"/>
      <c r="J312" s="16"/>
      <c r="K312" s="16"/>
      <c r="L312" s="16"/>
      <c r="M312" s="16"/>
    </row>
    <row r="313" spans="1:51" ht="20.100000000000001" customHeight="1" x14ac:dyDescent="0.3">
      <c r="A313" s="14"/>
      <c r="B313" s="14"/>
      <c r="C313" s="21"/>
      <c r="D313" s="16"/>
      <c r="E313" s="16"/>
      <c r="F313" s="16"/>
      <c r="G313" s="16"/>
      <c r="H313" s="16"/>
      <c r="I313" s="16"/>
      <c r="J313" s="16"/>
      <c r="K313" s="16"/>
      <c r="L313" s="16"/>
      <c r="M313" s="16"/>
    </row>
    <row r="314" spans="1:51" ht="20.100000000000001" customHeight="1" x14ac:dyDescent="0.3">
      <c r="A314" s="14"/>
      <c r="B314" s="14"/>
      <c r="C314" s="21"/>
      <c r="D314" s="16"/>
      <c r="E314" s="16"/>
      <c r="F314" s="16"/>
      <c r="G314" s="16"/>
      <c r="H314" s="16"/>
      <c r="I314" s="16"/>
      <c r="J314" s="16"/>
      <c r="K314" s="16"/>
      <c r="L314" s="16"/>
      <c r="M314" s="16"/>
    </row>
    <row r="315" spans="1:51" ht="20.100000000000001" customHeight="1" x14ac:dyDescent="0.3">
      <c r="A315" s="14"/>
      <c r="B315" s="14"/>
      <c r="C315" s="21"/>
      <c r="D315" s="16"/>
      <c r="E315" s="16"/>
      <c r="F315" s="16"/>
      <c r="G315" s="16"/>
      <c r="H315" s="16"/>
      <c r="I315" s="16"/>
      <c r="J315" s="16"/>
      <c r="K315" s="16"/>
      <c r="L315" s="16"/>
      <c r="M315" s="16"/>
    </row>
    <row r="316" spans="1:51" ht="20.100000000000001" customHeight="1" x14ac:dyDescent="0.3">
      <c r="A316" s="14"/>
      <c r="B316" s="14"/>
      <c r="C316" s="21"/>
      <c r="D316" s="16"/>
      <c r="E316" s="16"/>
      <c r="F316" s="16"/>
      <c r="G316" s="16"/>
      <c r="H316" s="16"/>
      <c r="I316" s="16"/>
      <c r="J316" s="16"/>
      <c r="K316" s="16"/>
      <c r="L316" s="16"/>
      <c r="M316" s="16"/>
    </row>
    <row r="317" spans="1:51" ht="20.100000000000001" customHeight="1" x14ac:dyDescent="0.3">
      <c r="A317" s="14"/>
      <c r="B317" s="14"/>
      <c r="C317" s="21"/>
      <c r="D317" s="16"/>
      <c r="E317" s="16"/>
      <c r="F317" s="16"/>
      <c r="G317" s="16"/>
      <c r="H317" s="16"/>
      <c r="I317" s="16"/>
      <c r="J317" s="16"/>
      <c r="K317" s="16"/>
      <c r="L317" s="16"/>
      <c r="M317" s="16"/>
    </row>
    <row r="318" spans="1:51" ht="20.100000000000001" customHeight="1" x14ac:dyDescent="0.3">
      <c r="A318" s="14"/>
      <c r="B318" s="14"/>
      <c r="C318" s="21"/>
      <c r="D318" s="16"/>
      <c r="E318" s="16"/>
      <c r="F318" s="16"/>
      <c r="G318" s="16"/>
      <c r="H318" s="16"/>
      <c r="I318" s="16"/>
      <c r="J318" s="16"/>
      <c r="K318" s="16"/>
      <c r="L318" s="16"/>
      <c r="M318" s="16"/>
    </row>
    <row r="319" spans="1:51" ht="20.100000000000001" customHeight="1" x14ac:dyDescent="0.3">
      <c r="A319" s="17" t="s">
        <v>320</v>
      </c>
      <c r="B319" s="18"/>
      <c r="C319" s="19"/>
      <c r="D319" s="20"/>
      <c r="E319" s="20"/>
      <c r="F319" s="20">
        <f>ROUNDDOWN(SUMIF(Q300:Q318, "1", F300:F318), 0)</f>
        <v>0</v>
      </c>
      <c r="G319" s="20"/>
      <c r="H319" s="20">
        <f>ROUNDDOWN(SUMIF(Q300:Q318, "1", H300:H318), 0)</f>
        <v>0</v>
      </c>
      <c r="I319" s="20"/>
      <c r="J319" s="20">
        <f>ROUNDDOWN(SUMIF(Q300:Q318, "1", J300:J318), 0)</f>
        <v>0</v>
      </c>
      <c r="K319" s="20"/>
      <c r="L319" s="20">
        <f>F319+H319+J319</f>
        <v>0</v>
      </c>
      <c r="M319" s="20"/>
      <c r="R319">
        <f t="shared" ref="R319:AY319" si="191">ROUNDDOWN(SUM(R300:R304), 0)</f>
        <v>0</v>
      </c>
      <c r="S319">
        <f t="shared" si="191"/>
        <v>0</v>
      </c>
      <c r="T319">
        <f t="shared" si="191"/>
        <v>0</v>
      </c>
      <c r="U319">
        <f t="shared" si="191"/>
        <v>0</v>
      </c>
      <c r="V319">
        <f t="shared" si="191"/>
        <v>0</v>
      </c>
      <c r="W319">
        <f t="shared" si="191"/>
        <v>0</v>
      </c>
      <c r="X319">
        <f t="shared" si="191"/>
        <v>0</v>
      </c>
      <c r="Y319">
        <f t="shared" si="191"/>
        <v>0</v>
      </c>
      <c r="Z319">
        <f t="shared" si="191"/>
        <v>0</v>
      </c>
      <c r="AA319">
        <f t="shared" si="191"/>
        <v>0</v>
      </c>
      <c r="AB319">
        <f t="shared" si="191"/>
        <v>0</v>
      </c>
      <c r="AC319">
        <f t="shared" si="191"/>
        <v>0</v>
      </c>
      <c r="AD319">
        <f t="shared" si="191"/>
        <v>0</v>
      </c>
      <c r="AE319">
        <f t="shared" si="191"/>
        <v>0</v>
      </c>
      <c r="AF319">
        <f t="shared" si="191"/>
        <v>0</v>
      </c>
      <c r="AG319">
        <f t="shared" si="191"/>
        <v>0</v>
      </c>
      <c r="AH319">
        <f t="shared" si="191"/>
        <v>0</v>
      </c>
      <c r="AI319">
        <f t="shared" si="191"/>
        <v>0</v>
      </c>
      <c r="AJ319">
        <f t="shared" si="191"/>
        <v>0</v>
      </c>
      <c r="AK319">
        <f t="shared" si="191"/>
        <v>0</v>
      </c>
      <c r="AL319">
        <f t="shared" si="191"/>
        <v>0</v>
      </c>
      <c r="AM319">
        <f t="shared" si="191"/>
        <v>0</v>
      </c>
      <c r="AN319">
        <f t="shared" si="191"/>
        <v>0</v>
      </c>
      <c r="AO319">
        <f t="shared" si="191"/>
        <v>0</v>
      </c>
      <c r="AP319">
        <f t="shared" si="191"/>
        <v>0</v>
      </c>
      <c r="AQ319">
        <f t="shared" si="191"/>
        <v>0</v>
      </c>
      <c r="AR319">
        <f t="shared" si="191"/>
        <v>0</v>
      </c>
      <c r="AS319">
        <f t="shared" si="191"/>
        <v>0</v>
      </c>
      <c r="AT319">
        <f t="shared" si="191"/>
        <v>0</v>
      </c>
      <c r="AU319">
        <f t="shared" si="191"/>
        <v>0</v>
      </c>
      <c r="AV319">
        <f t="shared" si="191"/>
        <v>0</v>
      </c>
      <c r="AW319">
        <f t="shared" si="191"/>
        <v>0</v>
      </c>
      <c r="AX319">
        <f t="shared" si="191"/>
        <v>0</v>
      </c>
      <c r="AY319">
        <f t="shared" si="191"/>
        <v>0</v>
      </c>
    </row>
    <row r="320" spans="1:51" ht="20.100000000000001" customHeight="1" x14ac:dyDescent="0.3">
      <c r="A320" s="57" t="s">
        <v>1144</v>
      </c>
      <c r="B320" s="58"/>
      <c r="C320" s="58"/>
      <c r="D320" s="58"/>
      <c r="E320" s="58"/>
      <c r="F320" s="58"/>
      <c r="G320" s="58"/>
      <c r="H320" s="58"/>
      <c r="I320" s="58"/>
      <c r="J320" s="58"/>
      <c r="K320" s="58"/>
      <c r="L320" s="58"/>
      <c r="M320" s="58"/>
    </row>
    <row r="321" spans="1:51" ht="20.100000000000001" customHeight="1" x14ac:dyDescent="0.3">
      <c r="A321" s="13" t="s">
        <v>1019</v>
      </c>
      <c r="B321" s="13" t="s">
        <v>1020</v>
      </c>
      <c r="C321" s="15" t="s">
        <v>39</v>
      </c>
      <c r="D321" s="16">
        <v>11.6</v>
      </c>
      <c r="E321" s="16"/>
      <c r="F321" s="16">
        <f t="shared" ref="F321:F334" si="192">ROUNDDOWN(D321*E321, 0)</f>
        <v>0</v>
      </c>
      <c r="G321" s="16"/>
      <c r="H321" s="16">
        <f t="shared" ref="H321:H334" si="193">ROUNDDOWN(D321*G321, 0)</f>
        <v>0</v>
      </c>
      <c r="I321" s="16"/>
      <c r="J321" s="16">
        <f t="shared" ref="J321:J334" si="194">ROUNDDOWN(D321*I321, 0)</f>
        <v>0</v>
      </c>
      <c r="K321" s="16">
        <f t="shared" ref="K321:K334" si="195">E321+G321+I321</f>
        <v>0</v>
      </c>
      <c r="L321" s="16">
        <f t="shared" ref="L321:L334" si="196">F321+H321+J321</f>
        <v>0</v>
      </c>
      <c r="M321" s="23" t="s">
        <v>1018</v>
      </c>
      <c r="O321" t="str">
        <f>""</f>
        <v/>
      </c>
      <c r="P321" s="1" t="s">
        <v>308</v>
      </c>
      <c r="Q321">
        <v>1</v>
      </c>
      <c r="R321">
        <f t="shared" ref="R321:R334" si="197">IF(P321="기계경비", J321, 0)</f>
        <v>0</v>
      </c>
      <c r="S321">
        <f t="shared" ref="S321:S334" si="198">IF(P321="운반비", L321, 0)</f>
        <v>0</v>
      </c>
      <c r="T321">
        <f t="shared" ref="T321:T334" si="199">IF(P321="작업부산물", F321, 0)</f>
        <v>0</v>
      </c>
      <c r="U321">
        <f t="shared" ref="U321:U334" si="200">IF(P321="관급", F321, 0)</f>
        <v>0</v>
      </c>
      <c r="V321">
        <f t="shared" ref="V321:V334" si="201">IF(P321="외주비", J321, 0)</f>
        <v>0</v>
      </c>
      <c r="W321">
        <f t="shared" ref="W321:W334" si="202">IF(P321="장비비", J321, 0)</f>
        <v>0</v>
      </c>
      <c r="X321">
        <f t="shared" ref="X321:X334" si="203">IF(P321="폐기물처리비", L321, 0)</f>
        <v>0</v>
      </c>
      <c r="Y321">
        <f t="shared" ref="Y321:Y334" si="204">IF(P321="가설비", J321, 0)</f>
        <v>0</v>
      </c>
      <c r="Z321">
        <f t="shared" ref="Z321:Z334" si="205">IF(P321="잡비제외분", F321, 0)</f>
        <v>0</v>
      </c>
      <c r="AA321">
        <f t="shared" ref="AA321:AA334" si="206">IF(P321="사급자재대", L321, 0)</f>
        <v>0</v>
      </c>
      <c r="AB321">
        <f t="shared" ref="AB321:AB334" si="207">IF(P321="관급자재대", L321, 0)</f>
        <v>0</v>
      </c>
      <c r="AC321">
        <f t="shared" ref="AC321:AC334" si="208">IF(P321="사용자항목1", L321, 0)</f>
        <v>0</v>
      </c>
      <c r="AD321">
        <f t="shared" ref="AD321:AD334" si="209">IF(P321="사용자항목2", L321, 0)</f>
        <v>0</v>
      </c>
      <c r="AE321">
        <f t="shared" ref="AE321:AE334" si="210">IF(P321="안전관리비", L321, 0)</f>
        <v>0</v>
      </c>
      <c r="AF321">
        <f t="shared" ref="AF321:AF334" si="211">IF(P321="품질관리비", L321, 0)</f>
        <v>0</v>
      </c>
      <c r="AG321">
        <f t="shared" ref="AG321:AG334" si="212">IF(P321="작업부산물(철거해체)", L321, 0)</f>
        <v>0</v>
      </c>
      <c r="AH321">
        <f t="shared" ref="AH321:AH334" si="213">IF(P321="사용자항목6", L321, 0)</f>
        <v>0</v>
      </c>
      <c r="AI321">
        <f t="shared" ref="AI321:AI334" si="214">IF(P321="사용자항목7", L321, 0)</f>
        <v>0</v>
      </c>
      <c r="AJ321">
        <f t="shared" ref="AJ321:AJ334" si="215">IF(P321="관급자재대(관급자)", L321, 0)</f>
        <v>0</v>
      </c>
      <c r="AK321">
        <f t="shared" ref="AK321:AK334" si="216">IF(P321="관급자재대(관급자)", L321, 0)</f>
        <v>0</v>
      </c>
      <c r="AL321">
        <f t="shared" ref="AL321:AL334" si="217">IF(P321="사용자항목10", L321, 0)</f>
        <v>0</v>
      </c>
      <c r="AM321">
        <f t="shared" ref="AM321:AM334" si="218">IF(P321="폐기물처리비(일반)", L321, 0)</f>
        <v>0</v>
      </c>
      <c r="AN321">
        <f t="shared" ref="AN321:AN334" si="219">IF(P321="폐기물처리비(지정)", L321, 0)</f>
        <v>0</v>
      </c>
      <c r="AO321">
        <f t="shared" ref="AO321:AO334" si="220">IF(P321="사용자항목13", L321, 0)</f>
        <v>0</v>
      </c>
      <c r="AP321">
        <f t="shared" ref="AP321:AP334" si="221">IF(P321="사용자항목14", L321, 0)</f>
        <v>0</v>
      </c>
      <c r="AQ321">
        <f t="shared" ref="AQ321:AQ334" si="222">IF(P321="사용자항목15", L321, 0)</f>
        <v>0</v>
      </c>
      <c r="AR321">
        <f t="shared" ref="AR321:AR334" si="223">IF(P321="사용자항목16", L321, 0)</f>
        <v>0</v>
      </c>
      <c r="AS321">
        <f t="shared" ref="AS321:AS334" si="224">IF(P321="사용자항목17", L321, 0)</f>
        <v>0</v>
      </c>
      <c r="AT321">
        <f t="shared" ref="AT321:AT334" si="225">IF(P321="사용자항목18", L321, 0)</f>
        <v>0</v>
      </c>
      <c r="AU321">
        <f t="shared" ref="AU321:AU334" si="226">IF(P321="사용자항목19", L321, 0)</f>
        <v>0</v>
      </c>
    </row>
    <row r="322" spans="1:51" ht="20.100000000000001" customHeight="1" x14ac:dyDescent="0.3">
      <c r="A322" s="13" t="s">
        <v>1022</v>
      </c>
      <c r="B322" s="13" t="s">
        <v>264</v>
      </c>
      <c r="C322" s="15" t="s">
        <v>79</v>
      </c>
      <c r="D322" s="16">
        <v>1.2</v>
      </c>
      <c r="E322" s="16"/>
      <c r="F322" s="16">
        <f t="shared" si="192"/>
        <v>0</v>
      </c>
      <c r="G322" s="16"/>
      <c r="H322" s="16">
        <f t="shared" si="193"/>
        <v>0</v>
      </c>
      <c r="I322" s="16"/>
      <c r="J322" s="16">
        <f t="shared" si="194"/>
        <v>0</v>
      </c>
      <c r="K322" s="16">
        <f t="shared" si="195"/>
        <v>0</v>
      </c>
      <c r="L322" s="16">
        <f t="shared" si="196"/>
        <v>0</v>
      </c>
      <c r="M322" s="23" t="s">
        <v>1021</v>
      </c>
      <c r="O322" t="str">
        <f>""</f>
        <v/>
      </c>
      <c r="P322" s="1" t="s">
        <v>308</v>
      </c>
      <c r="Q322">
        <v>1</v>
      </c>
      <c r="R322">
        <f t="shared" si="197"/>
        <v>0</v>
      </c>
      <c r="S322">
        <f t="shared" si="198"/>
        <v>0</v>
      </c>
      <c r="T322">
        <f t="shared" si="199"/>
        <v>0</v>
      </c>
      <c r="U322">
        <f t="shared" si="200"/>
        <v>0</v>
      </c>
      <c r="V322">
        <f t="shared" si="201"/>
        <v>0</v>
      </c>
      <c r="W322">
        <f t="shared" si="202"/>
        <v>0</v>
      </c>
      <c r="X322">
        <f t="shared" si="203"/>
        <v>0</v>
      </c>
      <c r="Y322">
        <f t="shared" si="204"/>
        <v>0</v>
      </c>
      <c r="Z322">
        <f t="shared" si="205"/>
        <v>0</v>
      </c>
      <c r="AA322">
        <f t="shared" si="206"/>
        <v>0</v>
      </c>
      <c r="AB322">
        <f t="shared" si="207"/>
        <v>0</v>
      </c>
      <c r="AC322">
        <f t="shared" si="208"/>
        <v>0</v>
      </c>
      <c r="AD322">
        <f t="shared" si="209"/>
        <v>0</v>
      </c>
      <c r="AE322">
        <f t="shared" si="210"/>
        <v>0</v>
      </c>
      <c r="AF322">
        <f t="shared" si="211"/>
        <v>0</v>
      </c>
      <c r="AG322">
        <f t="shared" si="212"/>
        <v>0</v>
      </c>
      <c r="AH322">
        <f t="shared" si="213"/>
        <v>0</v>
      </c>
      <c r="AI322">
        <f t="shared" si="214"/>
        <v>0</v>
      </c>
      <c r="AJ322">
        <f t="shared" si="215"/>
        <v>0</v>
      </c>
      <c r="AK322">
        <f t="shared" si="216"/>
        <v>0</v>
      </c>
      <c r="AL322">
        <f t="shared" si="217"/>
        <v>0</v>
      </c>
      <c r="AM322">
        <f t="shared" si="218"/>
        <v>0</v>
      </c>
      <c r="AN322">
        <f t="shared" si="219"/>
        <v>0</v>
      </c>
      <c r="AO322">
        <f t="shared" si="220"/>
        <v>0</v>
      </c>
      <c r="AP322">
        <f t="shared" si="221"/>
        <v>0</v>
      </c>
      <c r="AQ322">
        <f t="shared" si="222"/>
        <v>0</v>
      </c>
      <c r="AR322">
        <f t="shared" si="223"/>
        <v>0</v>
      </c>
      <c r="AS322">
        <f t="shared" si="224"/>
        <v>0</v>
      </c>
      <c r="AT322">
        <f t="shared" si="225"/>
        <v>0</v>
      </c>
      <c r="AU322">
        <f t="shared" si="226"/>
        <v>0</v>
      </c>
    </row>
    <row r="323" spans="1:51" ht="20.100000000000001" customHeight="1" x14ac:dyDescent="0.3">
      <c r="A323" s="13" t="s">
        <v>1024</v>
      </c>
      <c r="B323" s="13" t="s">
        <v>264</v>
      </c>
      <c r="C323" s="15" t="s">
        <v>79</v>
      </c>
      <c r="D323" s="16">
        <v>8.3000000000000007</v>
      </c>
      <c r="E323" s="16"/>
      <c r="F323" s="16">
        <f t="shared" si="192"/>
        <v>0</v>
      </c>
      <c r="G323" s="16"/>
      <c r="H323" s="16">
        <f t="shared" si="193"/>
        <v>0</v>
      </c>
      <c r="I323" s="16"/>
      <c r="J323" s="16">
        <f t="shared" si="194"/>
        <v>0</v>
      </c>
      <c r="K323" s="16">
        <f t="shared" si="195"/>
        <v>0</v>
      </c>
      <c r="L323" s="16">
        <f t="shared" si="196"/>
        <v>0</v>
      </c>
      <c r="M323" s="23" t="s">
        <v>1023</v>
      </c>
      <c r="O323" t="str">
        <f>""</f>
        <v/>
      </c>
      <c r="P323" s="1" t="s">
        <v>308</v>
      </c>
      <c r="Q323">
        <v>1</v>
      </c>
      <c r="R323">
        <f t="shared" si="197"/>
        <v>0</v>
      </c>
      <c r="S323">
        <f t="shared" si="198"/>
        <v>0</v>
      </c>
      <c r="T323">
        <f t="shared" si="199"/>
        <v>0</v>
      </c>
      <c r="U323">
        <f t="shared" si="200"/>
        <v>0</v>
      </c>
      <c r="V323">
        <f t="shared" si="201"/>
        <v>0</v>
      </c>
      <c r="W323">
        <f t="shared" si="202"/>
        <v>0</v>
      </c>
      <c r="X323">
        <f t="shared" si="203"/>
        <v>0</v>
      </c>
      <c r="Y323">
        <f t="shared" si="204"/>
        <v>0</v>
      </c>
      <c r="Z323">
        <f t="shared" si="205"/>
        <v>0</v>
      </c>
      <c r="AA323">
        <f t="shared" si="206"/>
        <v>0</v>
      </c>
      <c r="AB323">
        <f t="shared" si="207"/>
        <v>0</v>
      </c>
      <c r="AC323">
        <f t="shared" si="208"/>
        <v>0</v>
      </c>
      <c r="AD323">
        <f t="shared" si="209"/>
        <v>0</v>
      </c>
      <c r="AE323">
        <f t="shared" si="210"/>
        <v>0</v>
      </c>
      <c r="AF323">
        <f t="shared" si="211"/>
        <v>0</v>
      </c>
      <c r="AG323">
        <f t="shared" si="212"/>
        <v>0</v>
      </c>
      <c r="AH323">
        <f t="shared" si="213"/>
        <v>0</v>
      </c>
      <c r="AI323">
        <f t="shared" si="214"/>
        <v>0</v>
      </c>
      <c r="AJ323">
        <f t="shared" si="215"/>
        <v>0</v>
      </c>
      <c r="AK323">
        <f t="shared" si="216"/>
        <v>0</v>
      </c>
      <c r="AL323">
        <f t="shared" si="217"/>
        <v>0</v>
      </c>
      <c r="AM323">
        <f t="shared" si="218"/>
        <v>0</v>
      </c>
      <c r="AN323">
        <f t="shared" si="219"/>
        <v>0</v>
      </c>
      <c r="AO323">
        <f t="shared" si="220"/>
        <v>0</v>
      </c>
      <c r="AP323">
        <f t="shared" si="221"/>
        <v>0</v>
      </c>
      <c r="AQ323">
        <f t="shared" si="222"/>
        <v>0</v>
      </c>
      <c r="AR323">
        <f t="shared" si="223"/>
        <v>0</v>
      </c>
      <c r="AS323">
        <f t="shared" si="224"/>
        <v>0</v>
      </c>
      <c r="AT323">
        <f t="shared" si="225"/>
        <v>0</v>
      </c>
      <c r="AU323">
        <f t="shared" si="226"/>
        <v>0</v>
      </c>
      <c r="AY323" s="1" t="s">
        <v>40</v>
      </c>
    </row>
    <row r="324" spans="1:51" ht="20.100000000000001" customHeight="1" x14ac:dyDescent="0.3">
      <c r="A324" s="13" t="s">
        <v>1026</v>
      </c>
      <c r="B324" s="13" t="s">
        <v>1027</v>
      </c>
      <c r="C324" s="15" t="s">
        <v>36</v>
      </c>
      <c r="D324" s="16">
        <v>308.10000000000002</v>
      </c>
      <c r="E324" s="16"/>
      <c r="F324" s="16">
        <f t="shared" si="192"/>
        <v>0</v>
      </c>
      <c r="G324" s="16"/>
      <c r="H324" s="16">
        <f t="shared" si="193"/>
        <v>0</v>
      </c>
      <c r="I324" s="16"/>
      <c r="J324" s="16">
        <f t="shared" si="194"/>
        <v>0</v>
      </c>
      <c r="K324" s="16">
        <f t="shared" si="195"/>
        <v>0</v>
      </c>
      <c r="L324" s="16">
        <f t="shared" si="196"/>
        <v>0</v>
      </c>
      <c r="M324" s="23" t="s">
        <v>1025</v>
      </c>
      <c r="O324" t="str">
        <f>""</f>
        <v/>
      </c>
      <c r="P324" s="1" t="s">
        <v>308</v>
      </c>
      <c r="Q324">
        <v>1</v>
      </c>
      <c r="R324">
        <f t="shared" si="197"/>
        <v>0</v>
      </c>
      <c r="S324">
        <f t="shared" si="198"/>
        <v>0</v>
      </c>
      <c r="T324">
        <f t="shared" si="199"/>
        <v>0</v>
      </c>
      <c r="U324">
        <f t="shared" si="200"/>
        <v>0</v>
      </c>
      <c r="V324">
        <f t="shared" si="201"/>
        <v>0</v>
      </c>
      <c r="W324">
        <f t="shared" si="202"/>
        <v>0</v>
      </c>
      <c r="X324">
        <f t="shared" si="203"/>
        <v>0</v>
      </c>
      <c r="Y324">
        <f t="shared" si="204"/>
        <v>0</v>
      </c>
      <c r="Z324">
        <f t="shared" si="205"/>
        <v>0</v>
      </c>
      <c r="AA324">
        <f t="shared" si="206"/>
        <v>0</v>
      </c>
      <c r="AB324">
        <f t="shared" si="207"/>
        <v>0</v>
      </c>
      <c r="AC324">
        <f t="shared" si="208"/>
        <v>0</v>
      </c>
      <c r="AD324">
        <f t="shared" si="209"/>
        <v>0</v>
      </c>
      <c r="AE324">
        <f t="shared" si="210"/>
        <v>0</v>
      </c>
      <c r="AF324">
        <f t="shared" si="211"/>
        <v>0</v>
      </c>
      <c r="AG324">
        <f t="shared" si="212"/>
        <v>0</v>
      </c>
      <c r="AH324">
        <f t="shared" si="213"/>
        <v>0</v>
      </c>
      <c r="AI324">
        <f t="shared" si="214"/>
        <v>0</v>
      </c>
      <c r="AJ324">
        <f t="shared" si="215"/>
        <v>0</v>
      </c>
      <c r="AK324">
        <f t="shared" si="216"/>
        <v>0</v>
      </c>
      <c r="AL324">
        <f t="shared" si="217"/>
        <v>0</v>
      </c>
      <c r="AM324">
        <f t="shared" si="218"/>
        <v>0</v>
      </c>
      <c r="AN324">
        <f t="shared" si="219"/>
        <v>0</v>
      </c>
      <c r="AO324">
        <f t="shared" si="220"/>
        <v>0</v>
      </c>
      <c r="AP324">
        <f t="shared" si="221"/>
        <v>0</v>
      </c>
      <c r="AQ324">
        <f t="shared" si="222"/>
        <v>0</v>
      </c>
      <c r="AR324">
        <f t="shared" si="223"/>
        <v>0</v>
      </c>
      <c r="AS324">
        <f t="shared" si="224"/>
        <v>0</v>
      </c>
      <c r="AT324">
        <f t="shared" si="225"/>
        <v>0</v>
      </c>
      <c r="AU324">
        <f t="shared" si="226"/>
        <v>0</v>
      </c>
      <c r="AY324" s="1" t="s">
        <v>40</v>
      </c>
    </row>
    <row r="325" spans="1:51" ht="20.100000000000001" customHeight="1" x14ac:dyDescent="0.3">
      <c r="A325" s="13" t="s">
        <v>1026</v>
      </c>
      <c r="B325" s="13" t="s">
        <v>1029</v>
      </c>
      <c r="C325" s="15" t="s">
        <v>36</v>
      </c>
      <c r="D325" s="16">
        <v>154.80000000000001</v>
      </c>
      <c r="E325" s="16"/>
      <c r="F325" s="16">
        <f t="shared" si="192"/>
        <v>0</v>
      </c>
      <c r="G325" s="16"/>
      <c r="H325" s="16">
        <f t="shared" si="193"/>
        <v>0</v>
      </c>
      <c r="I325" s="16"/>
      <c r="J325" s="16">
        <f t="shared" si="194"/>
        <v>0</v>
      </c>
      <c r="K325" s="16">
        <f t="shared" si="195"/>
        <v>0</v>
      </c>
      <c r="L325" s="16">
        <f t="shared" si="196"/>
        <v>0</v>
      </c>
      <c r="M325" s="23" t="s">
        <v>1028</v>
      </c>
      <c r="O325" t="str">
        <f>""</f>
        <v/>
      </c>
      <c r="P325" s="1" t="s">
        <v>308</v>
      </c>
      <c r="Q325">
        <v>1</v>
      </c>
      <c r="R325">
        <f t="shared" si="197"/>
        <v>0</v>
      </c>
      <c r="S325">
        <f t="shared" si="198"/>
        <v>0</v>
      </c>
      <c r="T325">
        <f t="shared" si="199"/>
        <v>0</v>
      </c>
      <c r="U325">
        <f t="shared" si="200"/>
        <v>0</v>
      </c>
      <c r="V325">
        <f t="shared" si="201"/>
        <v>0</v>
      </c>
      <c r="W325">
        <f t="shared" si="202"/>
        <v>0</v>
      </c>
      <c r="X325">
        <f t="shared" si="203"/>
        <v>0</v>
      </c>
      <c r="Y325">
        <f t="shared" si="204"/>
        <v>0</v>
      </c>
      <c r="Z325">
        <f t="shared" si="205"/>
        <v>0</v>
      </c>
      <c r="AA325">
        <f t="shared" si="206"/>
        <v>0</v>
      </c>
      <c r="AB325">
        <f t="shared" si="207"/>
        <v>0</v>
      </c>
      <c r="AC325">
        <f t="shared" si="208"/>
        <v>0</v>
      </c>
      <c r="AD325">
        <f t="shared" si="209"/>
        <v>0</v>
      </c>
      <c r="AE325">
        <f t="shared" si="210"/>
        <v>0</v>
      </c>
      <c r="AF325">
        <f t="shared" si="211"/>
        <v>0</v>
      </c>
      <c r="AG325">
        <f t="shared" si="212"/>
        <v>0</v>
      </c>
      <c r="AH325">
        <f t="shared" si="213"/>
        <v>0</v>
      </c>
      <c r="AI325">
        <f t="shared" si="214"/>
        <v>0</v>
      </c>
      <c r="AJ325">
        <f t="shared" si="215"/>
        <v>0</v>
      </c>
      <c r="AK325">
        <f t="shared" si="216"/>
        <v>0</v>
      </c>
      <c r="AL325">
        <f t="shared" si="217"/>
        <v>0</v>
      </c>
      <c r="AM325">
        <f t="shared" si="218"/>
        <v>0</v>
      </c>
      <c r="AN325">
        <f t="shared" si="219"/>
        <v>0</v>
      </c>
      <c r="AO325">
        <f t="shared" si="220"/>
        <v>0</v>
      </c>
      <c r="AP325">
        <f t="shared" si="221"/>
        <v>0</v>
      </c>
      <c r="AQ325">
        <f t="shared" si="222"/>
        <v>0</v>
      </c>
      <c r="AR325">
        <f t="shared" si="223"/>
        <v>0</v>
      </c>
      <c r="AS325">
        <f t="shared" si="224"/>
        <v>0</v>
      </c>
      <c r="AT325">
        <f t="shared" si="225"/>
        <v>0</v>
      </c>
      <c r="AU325">
        <f t="shared" si="226"/>
        <v>0</v>
      </c>
      <c r="AY325" s="1" t="s">
        <v>40</v>
      </c>
    </row>
    <row r="326" spans="1:51" ht="20.100000000000001" customHeight="1" x14ac:dyDescent="0.3">
      <c r="A326" s="13" t="s">
        <v>1031</v>
      </c>
      <c r="B326" s="13" t="s">
        <v>623</v>
      </c>
      <c r="C326" s="15" t="s">
        <v>36</v>
      </c>
      <c r="D326" s="16">
        <v>18.899999999999999</v>
      </c>
      <c r="E326" s="16"/>
      <c r="F326" s="16">
        <f t="shared" si="192"/>
        <v>0</v>
      </c>
      <c r="G326" s="16"/>
      <c r="H326" s="16">
        <f t="shared" si="193"/>
        <v>0</v>
      </c>
      <c r="I326" s="16"/>
      <c r="J326" s="16">
        <f t="shared" si="194"/>
        <v>0</v>
      </c>
      <c r="K326" s="16">
        <f t="shared" si="195"/>
        <v>0</v>
      </c>
      <c r="L326" s="16">
        <f t="shared" si="196"/>
        <v>0</v>
      </c>
      <c r="M326" s="23" t="s">
        <v>1030</v>
      </c>
      <c r="O326" t="str">
        <f>""</f>
        <v/>
      </c>
      <c r="P326" s="1" t="s">
        <v>308</v>
      </c>
      <c r="Q326">
        <v>1</v>
      </c>
      <c r="R326">
        <f t="shared" si="197"/>
        <v>0</v>
      </c>
      <c r="S326">
        <f t="shared" si="198"/>
        <v>0</v>
      </c>
      <c r="T326">
        <f t="shared" si="199"/>
        <v>0</v>
      </c>
      <c r="U326">
        <f t="shared" si="200"/>
        <v>0</v>
      </c>
      <c r="V326">
        <f t="shared" si="201"/>
        <v>0</v>
      </c>
      <c r="W326">
        <f t="shared" si="202"/>
        <v>0</v>
      </c>
      <c r="X326">
        <f t="shared" si="203"/>
        <v>0</v>
      </c>
      <c r="Y326">
        <f t="shared" si="204"/>
        <v>0</v>
      </c>
      <c r="Z326">
        <f t="shared" si="205"/>
        <v>0</v>
      </c>
      <c r="AA326">
        <f t="shared" si="206"/>
        <v>0</v>
      </c>
      <c r="AB326">
        <f t="shared" si="207"/>
        <v>0</v>
      </c>
      <c r="AC326">
        <f t="shared" si="208"/>
        <v>0</v>
      </c>
      <c r="AD326">
        <f t="shared" si="209"/>
        <v>0</v>
      </c>
      <c r="AE326">
        <f t="shared" si="210"/>
        <v>0</v>
      </c>
      <c r="AF326">
        <f t="shared" si="211"/>
        <v>0</v>
      </c>
      <c r="AG326">
        <f t="shared" si="212"/>
        <v>0</v>
      </c>
      <c r="AH326">
        <f t="shared" si="213"/>
        <v>0</v>
      </c>
      <c r="AI326">
        <f t="shared" si="214"/>
        <v>0</v>
      </c>
      <c r="AJ326">
        <f t="shared" si="215"/>
        <v>0</v>
      </c>
      <c r="AK326">
        <f t="shared" si="216"/>
        <v>0</v>
      </c>
      <c r="AL326">
        <f t="shared" si="217"/>
        <v>0</v>
      </c>
      <c r="AM326">
        <f t="shared" si="218"/>
        <v>0</v>
      </c>
      <c r="AN326">
        <f t="shared" si="219"/>
        <v>0</v>
      </c>
      <c r="AO326">
        <f t="shared" si="220"/>
        <v>0</v>
      </c>
      <c r="AP326">
        <f t="shared" si="221"/>
        <v>0</v>
      </c>
      <c r="AQ326">
        <f t="shared" si="222"/>
        <v>0</v>
      </c>
      <c r="AR326">
        <f t="shared" si="223"/>
        <v>0</v>
      </c>
      <c r="AS326">
        <f t="shared" si="224"/>
        <v>0</v>
      </c>
      <c r="AT326">
        <f t="shared" si="225"/>
        <v>0</v>
      </c>
      <c r="AU326">
        <f t="shared" si="226"/>
        <v>0</v>
      </c>
      <c r="AY326" s="1" t="s">
        <v>40</v>
      </c>
    </row>
    <row r="327" spans="1:51" ht="20.100000000000001" customHeight="1" x14ac:dyDescent="0.3">
      <c r="A327" s="13" t="s">
        <v>1033</v>
      </c>
      <c r="B327" s="13" t="s">
        <v>1034</v>
      </c>
      <c r="C327" s="15" t="s">
        <v>36</v>
      </c>
      <c r="D327" s="16">
        <v>2.1</v>
      </c>
      <c r="E327" s="16"/>
      <c r="F327" s="16">
        <f t="shared" si="192"/>
        <v>0</v>
      </c>
      <c r="G327" s="16"/>
      <c r="H327" s="16">
        <f t="shared" si="193"/>
        <v>0</v>
      </c>
      <c r="I327" s="16"/>
      <c r="J327" s="16">
        <f t="shared" si="194"/>
        <v>0</v>
      </c>
      <c r="K327" s="16">
        <f t="shared" si="195"/>
        <v>0</v>
      </c>
      <c r="L327" s="16">
        <f t="shared" si="196"/>
        <v>0</v>
      </c>
      <c r="M327" s="23" t="s">
        <v>1032</v>
      </c>
      <c r="O327" t="str">
        <f>""</f>
        <v/>
      </c>
      <c r="P327" s="1" t="s">
        <v>308</v>
      </c>
      <c r="Q327">
        <v>1</v>
      </c>
      <c r="R327">
        <f t="shared" si="197"/>
        <v>0</v>
      </c>
      <c r="S327">
        <f t="shared" si="198"/>
        <v>0</v>
      </c>
      <c r="T327">
        <f t="shared" si="199"/>
        <v>0</v>
      </c>
      <c r="U327">
        <f t="shared" si="200"/>
        <v>0</v>
      </c>
      <c r="V327">
        <f t="shared" si="201"/>
        <v>0</v>
      </c>
      <c r="W327">
        <f t="shared" si="202"/>
        <v>0</v>
      </c>
      <c r="X327">
        <f t="shared" si="203"/>
        <v>0</v>
      </c>
      <c r="Y327">
        <f t="shared" si="204"/>
        <v>0</v>
      </c>
      <c r="Z327">
        <f t="shared" si="205"/>
        <v>0</v>
      </c>
      <c r="AA327">
        <f t="shared" si="206"/>
        <v>0</v>
      </c>
      <c r="AB327">
        <f t="shared" si="207"/>
        <v>0</v>
      </c>
      <c r="AC327">
        <f t="shared" si="208"/>
        <v>0</v>
      </c>
      <c r="AD327">
        <f t="shared" si="209"/>
        <v>0</v>
      </c>
      <c r="AE327">
        <f t="shared" si="210"/>
        <v>0</v>
      </c>
      <c r="AF327">
        <f t="shared" si="211"/>
        <v>0</v>
      </c>
      <c r="AG327">
        <f t="shared" si="212"/>
        <v>0</v>
      </c>
      <c r="AH327">
        <f t="shared" si="213"/>
        <v>0</v>
      </c>
      <c r="AI327">
        <f t="shared" si="214"/>
        <v>0</v>
      </c>
      <c r="AJ327">
        <f t="shared" si="215"/>
        <v>0</v>
      </c>
      <c r="AK327">
        <f t="shared" si="216"/>
        <v>0</v>
      </c>
      <c r="AL327">
        <f t="shared" si="217"/>
        <v>0</v>
      </c>
      <c r="AM327">
        <f t="shared" si="218"/>
        <v>0</v>
      </c>
      <c r="AN327">
        <f t="shared" si="219"/>
        <v>0</v>
      </c>
      <c r="AO327">
        <f t="shared" si="220"/>
        <v>0</v>
      </c>
      <c r="AP327">
        <f t="shared" si="221"/>
        <v>0</v>
      </c>
      <c r="AQ327">
        <f t="shared" si="222"/>
        <v>0</v>
      </c>
      <c r="AR327">
        <f t="shared" si="223"/>
        <v>0</v>
      </c>
      <c r="AS327">
        <f t="shared" si="224"/>
        <v>0</v>
      </c>
      <c r="AT327">
        <f t="shared" si="225"/>
        <v>0</v>
      </c>
      <c r="AU327">
        <f t="shared" si="226"/>
        <v>0</v>
      </c>
      <c r="AY327" s="1" t="s">
        <v>40</v>
      </c>
    </row>
    <row r="328" spans="1:51" ht="20.100000000000001" customHeight="1" x14ac:dyDescent="0.3">
      <c r="A328" s="13" t="s">
        <v>1036</v>
      </c>
      <c r="B328" s="14"/>
      <c r="C328" s="15" t="s">
        <v>36</v>
      </c>
      <c r="D328" s="16">
        <v>7.2</v>
      </c>
      <c r="E328" s="16"/>
      <c r="F328" s="16">
        <f t="shared" si="192"/>
        <v>0</v>
      </c>
      <c r="G328" s="16"/>
      <c r="H328" s="16">
        <f t="shared" si="193"/>
        <v>0</v>
      </c>
      <c r="I328" s="16"/>
      <c r="J328" s="16">
        <f t="shared" si="194"/>
        <v>0</v>
      </c>
      <c r="K328" s="16">
        <f t="shared" si="195"/>
        <v>0</v>
      </c>
      <c r="L328" s="16">
        <f t="shared" si="196"/>
        <v>0</v>
      </c>
      <c r="M328" s="23" t="s">
        <v>1035</v>
      </c>
      <c r="O328" t="str">
        <f>""</f>
        <v/>
      </c>
      <c r="P328" s="1" t="s">
        <v>308</v>
      </c>
      <c r="Q328">
        <v>1</v>
      </c>
      <c r="R328">
        <f t="shared" si="197"/>
        <v>0</v>
      </c>
      <c r="S328">
        <f t="shared" si="198"/>
        <v>0</v>
      </c>
      <c r="T328">
        <f t="shared" si="199"/>
        <v>0</v>
      </c>
      <c r="U328">
        <f t="shared" si="200"/>
        <v>0</v>
      </c>
      <c r="V328">
        <f t="shared" si="201"/>
        <v>0</v>
      </c>
      <c r="W328">
        <f t="shared" si="202"/>
        <v>0</v>
      </c>
      <c r="X328">
        <f t="shared" si="203"/>
        <v>0</v>
      </c>
      <c r="Y328">
        <f t="shared" si="204"/>
        <v>0</v>
      </c>
      <c r="Z328">
        <f t="shared" si="205"/>
        <v>0</v>
      </c>
      <c r="AA328">
        <f t="shared" si="206"/>
        <v>0</v>
      </c>
      <c r="AB328">
        <f t="shared" si="207"/>
        <v>0</v>
      </c>
      <c r="AC328">
        <f t="shared" si="208"/>
        <v>0</v>
      </c>
      <c r="AD328">
        <f t="shared" si="209"/>
        <v>0</v>
      </c>
      <c r="AE328">
        <f t="shared" si="210"/>
        <v>0</v>
      </c>
      <c r="AF328">
        <f t="shared" si="211"/>
        <v>0</v>
      </c>
      <c r="AG328">
        <f t="shared" si="212"/>
        <v>0</v>
      </c>
      <c r="AH328">
        <f t="shared" si="213"/>
        <v>0</v>
      </c>
      <c r="AI328">
        <f t="shared" si="214"/>
        <v>0</v>
      </c>
      <c r="AJ328">
        <f t="shared" si="215"/>
        <v>0</v>
      </c>
      <c r="AK328">
        <f t="shared" si="216"/>
        <v>0</v>
      </c>
      <c r="AL328">
        <f t="shared" si="217"/>
        <v>0</v>
      </c>
      <c r="AM328">
        <f t="shared" si="218"/>
        <v>0</v>
      </c>
      <c r="AN328">
        <f t="shared" si="219"/>
        <v>0</v>
      </c>
      <c r="AO328">
        <f t="shared" si="220"/>
        <v>0</v>
      </c>
      <c r="AP328">
        <f t="shared" si="221"/>
        <v>0</v>
      </c>
      <c r="AQ328">
        <f t="shared" si="222"/>
        <v>0</v>
      </c>
      <c r="AR328">
        <f t="shared" si="223"/>
        <v>0</v>
      </c>
      <c r="AS328">
        <f t="shared" si="224"/>
        <v>0</v>
      </c>
      <c r="AT328">
        <f t="shared" si="225"/>
        <v>0</v>
      </c>
      <c r="AU328">
        <f t="shared" si="226"/>
        <v>0</v>
      </c>
      <c r="AY328" s="1" t="s">
        <v>40</v>
      </c>
    </row>
    <row r="329" spans="1:51" ht="20.100000000000001" customHeight="1" x14ac:dyDescent="0.3">
      <c r="A329" s="13" t="s">
        <v>510</v>
      </c>
      <c r="B329" s="13" t="s">
        <v>1038</v>
      </c>
      <c r="C329" s="15" t="s">
        <v>36</v>
      </c>
      <c r="D329" s="16">
        <v>731.4</v>
      </c>
      <c r="E329" s="16"/>
      <c r="F329" s="16">
        <f t="shared" si="192"/>
        <v>0</v>
      </c>
      <c r="G329" s="16"/>
      <c r="H329" s="16">
        <f t="shared" si="193"/>
        <v>0</v>
      </c>
      <c r="I329" s="16"/>
      <c r="J329" s="16">
        <f t="shared" si="194"/>
        <v>0</v>
      </c>
      <c r="K329" s="16">
        <f t="shared" si="195"/>
        <v>0</v>
      </c>
      <c r="L329" s="16">
        <f t="shared" si="196"/>
        <v>0</v>
      </c>
      <c r="M329" s="23" t="s">
        <v>1037</v>
      </c>
      <c r="O329" t="str">
        <f>""</f>
        <v/>
      </c>
      <c r="P329" s="1" t="s">
        <v>308</v>
      </c>
      <c r="Q329">
        <v>1</v>
      </c>
      <c r="R329">
        <f t="shared" si="197"/>
        <v>0</v>
      </c>
      <c r="S329">
        <f t="shared" si="198"/>
        <v>0</v>
      </c>
      <c r="T329">
        <f t="shared" si="199"/>
        <v>0</v>
      </c>
      <c r="U329">
        <f t="shared" si="200"/>
        <v>0</v>
      </c>
      <c r="V329">
        <f t="shared" si="201"/>
        <v>0</v>
      </c>
      <c r="W329">
        <f t="shared" si="202"/>
        <v>0</v>
      </c>
      <c r="X329">
        <f t="shared" si="203"/>
        <v>0</v>
      </c>
      <c r="Y329">
        <f t="shared" si="204"/>
        <v>0</v>
      </c>
      <c r="Z329">
        <f t="shared" si="205"/>
        <v>0</v>
      </c>
      <c r="AA329">
        <f t="shared" si="206"/>
        <v>0</v>
      </c>
      <c r="AB329">
        <f t="shared" si="207"/>
        <v>0</v>
      </c>
      <c r="AC329">
        <f t="shared" si="208"/>
        <v>0</v>
      </c>
      <c r="AD329">
        <f t="shared" si="209"/>
        <v>0</v>
      </c>
      <c r="AE329">
        <f t="shared" si="210"/>
        <v>0</v>
      </c>
      <c r="AF329">
        <f t="shared" si="211"/>
        <v>0</v>
      </c>
      <c r="AG329">
        <f t="shared" si="212"/>
        <v>0</v>
      </c>
      <c r="AH329">
        <f t="shared" si="213"/>
        <v>0</v>
      </c>
      <c r="AI329">
        <f t="shared" si="214"/>
        <v>0</v>
      </c>
      <c r="AJ329">
        <f t="shared" si="215"/>
        <v>0</v>
      </c>
      <c r="AK329">
        <f t="shared" si="216"/>
        <v>0</v>
      </c>
      <c r="AL329">
        <f t="shared" si="217"/>
        <v>0</v>
      </c>
      <c r="AM329">
        <f t="shared" si="218"/>
        <v>0</v>
      </c>
      <c r="AN329">
        <f t="shared" si="219"/>
        <v>0</v>
      </c>
      <c r="AO329">
        <f t="shared" si="220"/>
        <v>0</v>
      </c>
      <c r="AP329">
        <f t="shared" si="221"/>
        <v>0</v>
      </c>
      <c r="AQ329">
        <f t="shared" si="222"/>
        <v>0</v>
      </c>
      <c r="AR329">
        <f t="shared" si="223"/>
        <v>0</v>
      </c>
      <c r="AS329">
        <f t="shared" si="224"/>
        <v>0</v>
      </c>
      <c r="AT329">
        <f t="shared" si="225"/>
        <v>0</v>
      </c>
      <c r="AU329">
        <f t="shared" si="226"/>
        <v>0</v>
      </c>
      <c r="AY329" s="1" t="s">
        <v>40</v>
      </c>
    </row>
    <row r="330" spans="1:51" ht="20.100000000000001" customHeight="1" x14ac:dyDescent="0.3">
      <c r="A330" s="13" t="s">
        <v>510</v>
      </c>
      <c r="B330" s="13" t="s">
        <v>1040</v>
      </c>
      <c r="C330" s="15" t="s">
        <v>36</v>
      </c>
      <c r="D330" s="16">
        <v>5.6</v>
      </c>
      <c r="E330" s="16"/>
      <c r="F330" s="16">
        <f t="shared" si="192"/>
        <v>0</v>
      </c>
      <c r="G330" s="16"/>
      <c r="H330" s="16">
        <f t="shared" si="193"/>
        <v>0</v>
      </c>
      <c r="I330" s="16"/>
      <c r="J330" s="16">
        <f t="shared" si="194"/>
        <v>0</v>
      </c>
      <c r="K330" s="16">
        <f t="shared" si="195"/>
        <v>0</v>
      </c>
      <c r="L330" s="16">
        <f t="shared" si="196"/>
        <v>0</v>
      </c>
      <c r="M330" s="23" t="s">
        <v>1039</v>
      </c>
      <c r="O330" t="str">
        <f>""</f>
        <v/>
      </c>
      <c r="P330" s="1" t="s">
        <v>308</v>
      </c>
      <c r="Q330">
        <v>1</v>
      </c>
      <c r="R330">
        <f t="shared" si="197"/>
        <v>0</v>
      </c>
      <c r="S330">
        <f t="shared" si="198"/>
        <v>0</v>
      </c>
      <c r="T330">
        <f t="shared" si="199"/>
        <v>0</v>
      </c>
      <c r="U330">
        <f t="shared" si="200"/>
        <v>0</v>
      </c>
      <c r="V330">
        <f t="shared" si="201"/>
        <v>0</v>
      </c>
      <c r="W330">
        <f t="shared" si="202"/>
        <v>0</v>
      </c>
      <c r="X330">
        <f t="shared" si="203"/>
        <v>0</v>
      </c>
      <c r="Y330">
        <f t="shared" si="204"/>
        <v>0</v>
      </c>
      <c r="Z330">
        <f t="shared" si="205"/>
        <v>0</v>
      </c>
      <c r="AA330">
        <f t="shared" si="206"/>
        <v>0</v>
      </c>
      <c r="AB330">
        <f t="shared" si="207"/>
        <v>0</v>
      </c>
      <c r="AC330">
        <f t="shared" si="208"/>
        <v>0</v>
      </c>
      <c r="AD330">
        <f t="shared" si="209"/>
        <v>0</v>
      </c>
      <c r="AE330">
        <f t="shared" si="210"/>
        <v>0</v>
      </c>
      <c r="AF330">
        <f t="shared" si="211"/>
        <v>0</v>
      </c>
      <c r="AG330">
        <f t="shared" si="212"/>
        <v>0</v>
      </c>
      <c r="AH330">
        <f t="shared" si="213"/>
        <v>0</v>
      </c>
      <c r="AI330">
        <f t="shared" si="214"/>
        <v>0</v>
      </c>
      <c r="AJ330">
        <f t="shared" si="215"/>
        <v>0</v>
      </c>
      <c r="AK330">
        <f t="shared" si="216"/>
        <v>0</v>
      </c>
      <c r="AL330">
        <f t="shared" si="217"/>
        <v>0</v>
      </c>
      <c r="AM330">
        <f t="shared" si="218"/>
        <v>0</v>
      </c>
      <c r="AN330">
        <f t="shared" si="219"/>
        <v>0</v>
      </c>
      <c r="AO330">
        <f t="shared" si="220"/>
        <v>0</v>
      </c>
      <c r="AP330">
        <f t="shared" si="221"/>
        <v>0</v>
      </c>
      <c r="AQ330">
        <f t="shared" si="222"/>
        <v>0</v>
      </c>
      <c r="AR330">
        <f t="shared" si="223"/>
        <v>0</v>
      </c>
      <c r="AS330">
        <f t="shared" si="224"/>
        <v>0</v>
      </c>
      <c r="AT330">
        <f t="shared" si="225"/>
        <v>0</v>
      </c>
      <c r="AU330">
        <f t="shared" si="226"/>
        <v>0</v>
      </c>
      <c r="AY330" s="1" t="s">
        <v>40</v>
      </c>
    </row>
    <row r="331" spans="1:51" ht="20.100000000000001" customHeight="1" x14ac:dyDescent="0.3">
      <c r="A331" s="13" t="s">
        <v>510</v>
      </c>
      <c r="B331" s="13" t="s">
        <v>1042</v>
      </c>
      <c r="C331" s="15" t="s">
        <v>36</v>
      </c>
      <c r="D331" s="16">
        <v>2.4</v>
      </c>
      <c r="E331" s="16"/>
      <c r="F331" s="16">
        <f t="shared" si="192"/>
        <v>0</v>
      </c>
      <c r="G331" s="16"/>
      <c r="H331" s="16">
        <f t="shared" si="193"/>
        <v>0</v>
      </c>
      <c r="I331" s="16"/>
      <c r="J331" s="16">
        <f t="shared" si="194"/>
        <v>0</v>
      </c>
      <c r="K331" s="16">
        <f t="shared" si="195"/>
        <v>0</v>
      </c>
      <c r="L331" s="16">
        <f t="shared" si="196"/>
        <v>0</v>
      </c>
      <c r="M331" s="23" t="s">
        <v>1041</v>
      </c>
      <c r="O331" t="str">
        <f>""</f>
        <v/>
      </c>
      <c r="P331" s="1" t="s">
        <v>308</v>
      </c>
      <c r="Q331">
        <v>1</v>
      </c>
      <c r="R331">
        <f t="shared" si="197"/>
        <v>0</v>
      </c>
      <c r="S331">
        <f t="shared" si="198"/>
        <v>0</v>
      </c>
      <c r="T331">
        <f t="shared" si="199"/>
        <v>0</v>
      </c>
      <c r="U331">
        <f t="shared" si="200"/>
        <v>0</v>
      </c>
      <c r="V331">
        <f t="shared" si="201"/>
        <v>0</v>
      </c>
      <c r="W331">
        <f t="shared" si="202"/>
        <v>0</v>
      </c>
      <c r="X331">
        <f t="shared" si="203"/>
        <v>0</v>
      </c>
      <c r="Y331">
        <f t="shared" si="204"/>
        <v>0</v>
      </c>
      <c r="Z331">
        <f t="shared" si="205"/>
        <v>0</v>
      </c>
      <c r="AA331">
        <f t="shared" si="206"/>
        <v>0</v>
      </c>
      <c r="AB331">
        <f t="shared" si="207"/>
        <v>0</v>
      </c>
      <c r="AC331">
        <f t="shared" si="208"/>
        <v>0</v>
      </c>
      <c r="AD331">
        <f t="shared" si="209"/>
        <v>0</v>
      </c>
      <c r="AE331">
        <f t="shared" si="210"/>
        <v>0</v>
      </c>
      <c r="AF331">
        <f t="shared" si="211"/>
        <v>0</v>
      </c>
      <c r="AG331">
        <f t="shared" si="212"/>
        <v>0</v>
      </c>
      <c r="AH331">
        <f t="shared" si="213"/>
        <v>0</v>
      </c>
      <c r="AI331">
        <f t="shared" si="214"/>
        <v>0</v>
      </c>
      <c r="AJ331">
        <f t="shared" si="215"/>
        <v>0</v>
      </c>
      <c r="AK331">
        <f t="shared" si="216"/>
        <v>0</v>
      </c>
      <c r="AL331">
        <f t="shared" si="217"/>
        <v>0</v>
      </c>
      <c r="AM331">
        <f t="shared" si="218"/>
        <v>0</v>
      </c>
      <c r="AN331">
        <f t="shared" si="219"/>
        <v>0</v>
      </c>
      <c r="AO331">
        <f t="shared" si="220"/>
        <v>0</v>
      </c>
      <c r="AP331">
        <f t="shared" si="221"/>
        <v>0</v>
      </c>
      <c r="AQ331">
        <f t="shared" si="222"/>
        <v>0</v>
      </c>
      <c r="AR331">
        <f t="shared" si="223"/>
        <v>0</v>
      </c>
      <c r="AS331">
        <f t="shared" si="224"/>
        <v>0</v>
      </c>
      <c r="AT331">
        <f t="shared" si="225"/>
        <v>0</v>
      </c>
      <c r="AU331">
        <f t="shared" si="226"/>
        <v>0</v>
      </c>
      <c r="AY331" s="1" t="s">
        <v>40</v>
      </c>
    </row>
    <row r="332" spans="1:51" ht="20.100000000000001" customHeight="1" x14ac:dyDescent="0.3">
      <c r="A332" s="13" t="s">
        <v>242</v>
      </c>
      <c r="B332" s="13" t="s">
        <v>243</v>
      </c>
      <c r="C332" s="15" t="s">
        <v>167</v>
      </c>
      <c r="D332" s="16">
        <v>29.1</v>
      </c>
      <c r="E332" s="16"/>
      <c r="F332" s="16">
        <f t="shared" si="192"/>
        <v>0</v>
      </c>
      <c r="G332" s="16"/>
      <c r="H332" s="16">
        <f t="shared" si="193"/>
        <v>0</v>
      </c>
      <c r="I332" s="16"/>
      <c r="J332" s="16">
        <f t="shared" si="194"/>
        <v>0</v>
      </c>
      <c r="K332" s="16">
        <f t="shared" si="195"/>
        <v>0</v>
      </c>
      <c r="L332" s="16">
        <f t="shared" si="196"/>
        <v>0</v>
      </c>
      <c r="M332" s="23" t="s">
        <v>1145</v>
      </c>
      <c r="O332" t="str">
        <f>"03"</f>
        <v>03</v>
      </c>
      <c r="P332" s="1" t="s">
        <v>308</v>
      </c>
      <c r="Q332">
        <v>1</v>
      </c>
      <c r="R332">
        <f t="shared" si="197"/>
        <v>0</v>
      </c>
      <c r="S332">
        <f t="shared" si="198"/>
        <v>0</v>
      </c>
      <c r="T332">
        <f t="shared" si="199"/>
        <v>0</v>
      </c>
      <c r="U332">
        <f t="shared" si="200"/>
        <v>0</v>
      </c>
      <c r="V332">
        <f t="shared" si="201"/>
        <v>0</v>
      </c>
      <c r="W332">
        <f t="shared" si="202"/>
        <v>0</v>
      </c>
      <c r="X332">
        <f t="shared" si="203"/>
        <v>0</v>
      </c>
      <c r="Y332">
        <f t="shared" si="204"/>
        <v>0</v>
      </c>
      <c r="Z332">
        <f t="shared" si="205"/>
        <v>0</v>
      </c>
      <c r="AA332">
        <f t="shared" si="206"/>
        <v>0</v>
      </c>
      <c r="AB332">
        <f t="shared" si="207"/>
        <v>0</v>
      </c>
      <c r="AC332">
        <f t="shared" si="208"/>
        <v>0</v>
      </c>
      <c r="AD332">
        <f t="shared" si="209"/>
        <v>0</v>
      </c>
      <c r="AE332">
        <f t="shared" si="210"/>
        <v>0</v>
      </c>
      <c r="AF332">
        <f t="shared" si="211"/>
        <v>0</v>
      </c>
      <c r="AG332">
        <f t="shared" si="212"/>
        <v>0</v>
      </c>
      <c r="AH332">
        <f t="shared" si="213"/>
        <v>0</v>
      </c>
      <c r="AI332">
        <f t="shared" si="214"/>
        <v>0</v>
      </c>
      <c r="AJ332">
        <f t="shared" si="215"/>
        <v>0</v>
      </c>
      <c r="AK332">
        <f t="shared" si="216"/>
        <v>0</v>
      </c>
      <c r="AL332">
        <f t="shared" si="217"/>
        <v>0</v>
      </c>
      <c r="AM332">
        <f t="shared" si="218"/>
        <v>0</v>
      </c>
      <c r="AN332">
        <f t="shared" si="219"/>
        <v>0</v>
      </c>
      <c r="AO332">
        <f t="shared" si="220"/>
        <v>0</v>
      </c>
      <c r="AP332">
        <f t="shared" si="221"/>
        <v>0</v>
      </c>
      <c r="AQ332">
        <f t="shared" si="222"/>
        <v>0</v>
      </c>
      <c r="AR332">
        <f t="shared" si="223"/>
        <v>0</v>
      </c>
      <c r="AS332">
        <f t="shared" si="224"/>
        <v>0</v>
      </c>
      <c r="AT332">
        <f t="shared" si="225"/>
        <v>0</v>
      </c>
      <c r="AU332">
        <f t="shared" si="226"/>
        <v>0</v>
      </c>
    </row>
    <row r="333" spans="1:51" ht="20.100000000000001" customHeight="1" x14ac:dyDescent="0.3">
      <c r="A333" s="13" t="s">
        <v>242</v>
      </c>
      <c r="B333" s="13" t="s">
        <v>244</v>
      </c>
      <c r="C333" s="15" t="s">
        <v>167</v>
      </c>
      <c r="D333" s="16">
        <v>3.1</v>
      </c>
      <c r="E333" s="16"/>
      <c r="F333" s="16">
        <f t="shared" si="192"/>
        <v>0</v>
      </c>
      <c r="G333" s="16"/>
      <c r="H333" s="16">
        <f t="shared" si="193"/>
        <v>0</v>
      </c>
      <c r="I333" s="16"/>
      <c r="J333" s="16">
        <f t="shared" si="194"/>
        <v>0</v>
      </c>
      <c r="K333" s="16">
        <f t="shared" si="195"/>
        <v>0</v>
      </c>
      <c r="L333" s="16">
        <f t="shared" si="196"/>
        <v>0</v>
      </c>
      <c r="M333" s="23" t="s">
        <v>1146</v>
      </c>
      <c r="O333" t="str">
        <f>"03"</f>
        <v>03</v>
      </c>
      <c r="P333" s="1" t="s">
        <v>308</v>
      </c>
      <c r="Q333">
        <v>1</v>
      </c>
      <c r="R333">
        <f t="shared" si="197"/>
        <v>0</v>
      </c>
      <c r="S333">
        <f t="shared" si="198"/>
        <v>0</v>
      </c>
      <c r="T333">
        <f t="shared" si="199"/>
        <v>0</v>
      </c>
      <c r="U333">
        <f t="shared" si="200"/>
        <v>0</v>
      </c>
      <c r="V333">
        <f t="shared" si="201"/>
        <v>0</v>
      </c>
      <c r="W333">
        <f t="shared" si="202"/>
        <v>0</v>
      </c>
      <c r="X333">
        <f t="shared" si="203"/>
        <v>0</v>
      </c>
      <c r="Y333">
        <f t="shared" si="204"/>
        <v>0</v>
      </c>
      <c r="Z333">
        <f t="shared" si="205"/>
        <v>0</v>
      </c>
      <c r="AA333">
        <f t="shared" si="206"/>
        <v>0</v>
      </c>
      <c r="AB333">
        <f t="shared" si="207"/>
        <v>0</v>
      </c>
      <c r="AC333">
        <f t="shared" si="208"/>
        <v>0</v>
      </c>
      <c r="AD333">
        <f t="shared" si="209"/>
        <v>0</v>
      </c>
      <c r="AE333">
        <f t="shared" si="210"/>
        <v>0</v>
      </c>
      <c r="AF333">
        <f t="shared" si="211"/>
        <v>0</v>
      </c>
      <c r="AG333">
        <f t="shared" si="212"/>
        <v>0</v>
      </c>
      <c r="AH333">
        <f t="shared" si="213"/>
        <v>0</v>
      </c>
      <c r="AI333">
        <f t="shared" si="214"/>
        <v>0</v>
      </c>
      <c r="AJ333">
        <f t="shared" si="215"/>
        <v>0</v>
      </c>
      <c r="AK333">
        <f t="shared" si="216"/>
        <v>0</v>
      </c>
      <c r="AL333">
        <f t="shared" si="217"/>
        <v>0</v>
      </c>
      <c r="AM333">
        <f t="shared" si="218"/>
        <v>0</v>
      </c>
      <c r="AN333">
        <f t="shared" si="219"/>
        <v>0</v>
      </c>
      <c r="AO333">
        <f t="shared" si="220"/>
        <v>0</v>
      </c>
      <c r="AP333">
        <f t="shared" si="221"/>
        <v>0</v>
      </c>
      <c r="AQ333">
        <f t="shared" si="222"/>
        <v>0</v>
      </c>
      <c r="AR333">
        <f t="shared" si="223"/>
        <v>0</v>
      </c>
      <c r="AS333">
        <f t="shared" si="224"/>
        <v>0</v>
      </c>
      <c r="AT333">
        <f t="shared" si="225"/>
        <v>0</v>
      </c>
      <c r="AU333">
        <f t="shared" si="226"/>
        <v>0</v>
      </c>
    </row>
    <row r="334" spans="1:51" ht="20.100000000000001" customHeight="1" x14ac:dyDescent="0.3">
      <c r="A334" s="13" t="s">
        <v>183</v>
      </c>
      <c r="B334" s="13" t="s">
        <v>184</v>
      </c>
      <c r="C334" s="15" t="s">
        <v>21</v>
      </c>
      <c r="D334" s="16">
        <v>112.3</v>
      </c>
      <c r="E334" s="16"/>
      <c r="F334" s="16">
        <f t="shared" si="192"/>
        <v>0</v>
      </c>
      <c r="G334" s="16"/>
      <c r="H334" s="16">
        <f t="shared" si="193"/>
        <v>0</v>
      </c>
      <c r="I334" s="16"/>
      <c r="J334" s="16">
        <f t="shared" si="194"/>
        <v>0</v>
      </c>
      <c r="K334" s="16">
        <f t="shared" si="195"/>
        <v>0</v>
      </c>
      <c r="L334" s="16">
        <f t="shared" si="196"/>
        <v>0</v>
      </c>
      <c r="M334" s="23" t="s">
        <v>418</v>
      </c>
      <c r="O334" t="str">
        <f>"01"</f>
        <v>01</v>
      </c>
      <c r="P334" s="1" t="s">
        <v>308</v>
      </c>
      <c r="Q334">
        <v>1</v>
      </c>
      <c r="R334">
        <f t="shared" si="197"/>
        <v>0</v>
      </c>
      <c r="S334">
        <f t="shared" si="198"/>
        <v>0</v>
      </c>
      <c r="T334">
        <f t="shared" si="199"/>
        <v>0</v>
      </c>
      <c r="U334">
        <f t="shared" si="200"/>
        <v>0</v>
      </c>
      <c r="V334">
        <f t="shared" si="201"/>
        <v>0</v>
      </c>
      <c r="W334">
        <f t="shared" si="202"/>
        <v>0</v>
      </c>
      <c r="X334">
        <f t="shared" si="203"/>
        <v>0</v>
      </c>
      <c r="Y334">
        <f t="shared" si="204"/>
        <v>0</v>
      </c>
      <c r="Z334">
        <f t="shared" si="205"/>
        <v>0</v>
      </c>
      <c r="AA334">
        <f t="shared" si="206"/>
        <v>0</v>
      </c>
      <c r="AB334">
        <f t="shared" si="207"/>
        <v>0</v>
      </c>
      <c r="AC334">
        <f t="shared" si="208"/>
        <v>0</v>
      </c>
      <c r="AD334">
        <f t="shared" si="209"/>
        <v>0</v>
      </c>
      <c r="AE334">
        <f t="shared" si="210"/>
        <v>0</v>
      </c>
      <c r="AF334">
        <f t="shared" si="211"/>
        <v>0</v>
      </c>
      <c r="AG334">
        <f t="shared" si="212"/>
        <v>0</v>
      </c>
      <c r="AH334">
        <f t="shared" si="213"/>
        <v>0</v>
      </c>
      <c r="AI334">
        <f t="shared" si="214"/>
        <v>0</v>
      </c>
      <c r="AJ334">
        <f t="shared" si="215"/>
        <v>0</v>
      </c>
      <c r="AK334">
        <f t="shared" si="216"/>
        <v>0</v>
      </c>
      <c r="AL334">
        <f t="shared" si="217"/>
        <v>0</v>
      </c>
      <c r="AM334">
        <f t="shared" si="218"/>
        <v>0</v>
      </c>
      <c r="AN334">
        <f t="shared" si="219"/>
        <v>0</v>
      </c>
      <c r="AO334">
        <f t="shared" si="220"/>
        <v>0</v>
      </c>
      <c r="AP334">
        <f t="shared" si="221"/>
        <v>0</v>
      </c>
      <c r="AQ334">
        <f t="shared" si="222"/>
        <v>0</v>
      </c>
      <c r="AR334">
        <f t="shared" si="223"/>
        <v>0</v>
      </c>
      <c r="AS334">
        <f t="shared" si="224"/>
        <v>0</v>
      </c>
      <c r="AT334">
        <f t="shared" si="225"/>
        <v>0</v>
      </c>
      <c r="AU334">
        <f t="shared" si="226"/>
        <v>0</v>
      </c>
    </row>
    <row r="335" spans="1:51" ht="20.100000000000001" customHeight="1" x14ac:dyDescent="0.3">
      <c r="A335" s="14"/>
      <c r="B335" s="14"/>
      <c r="C335" s="21"/>
      <c r="D335" s="16"/>
      <c r="E335" s="16"/>
      <c r="F335" s="16"/>
      <c r="G335" s="16"/>
      <c r="H335" s="16"/>
      <c r="I335" s="16"/>
      <c r="J335" s="16"/>
      <c r="K335" s="16"/>
      <c r="L335" s="16"/>
      <c r="M335" s="16"/>
    </row>
    <row r="336" spans="1:51" ht="20.100000000000001" customHeight="1" x14ac:dyDescent="0.3">
      <c r="A336" s="14"/>
      <c r="B336" s="14"/>
      <c r="C336" s="21"/>
      <c r="D336" s="16"/>
      <c r="E336" s="16"/>
      <c r="F336" s="16"/>
      <c r="G336" s="16"/>
      <c r="H336" s="16"/>
      <c r="I336" s="16"/>
      <c r="J336" s="16"/>
      <c r="K336" s="16"/>
      <c r="L336" s="16"/>
      <c r="M336" s="16"/>
    </row>
    <row r="337" spans="1:51" ht="20.100000000000001" customHeight="1" x14ac:dyDescent="0.3">
      <c r="A337" s="14"/>
      <c r="B337" s="14"/>
      <c r="C337" s="21"/>
      <c r="D337" s="16"/>
      <c r="E337" s="16"/>
      <c r="F337" s="16"/>
      <c r="G337" s="16"/>
      <c r="H337" s="16"/>
      <c r="I337" s="16"/>
      <c r="J337" s="16"/>
      <c r="K337" s="16"/>
      <c r="L337" s="16"/>
      <c r="M337" s="16"/>
    </row>
    <row r="338" spans="1:51" ht="20.100000000000001" customHeight="1" x14ac:dyDescent="0.3">
      <c r="A338" s="14"/>
      <c r="B338" s="14"/>
      <c r="C338" s="21"/>
      <c r="D338" s="16"/>
      <c r="E338" s="16"/>
      <c r="F338" s="16"/>
      <c r="G338" s="16"/>
      <c r="H338" s="16"/>
      <c r="I338" s="16"/>
      <c r="J338" s="16"/>
      <c r="K338" s="16"/>
      <c r="L338" s="16"/>
      <c r="M338" s="16"/>
    </row>
    <row r="339" spans="1:51" ht="20.100000000000001" customHeight="1" x14ac:dyDescent="0.3">
      <c r="A339" s="14"/>
      <c r="B339" s="14"/>
      <c r="C339" s="21"/>
      <c r="D339" s="16"/>
      <c r="E339" s="16"/>
      <c r="F339" s="16"/>
      <c r="G339" s="16"/>
      <c r="H339" s="16"/>
      <c r="I339" s="16"/>
      <c r="J339" s="16"/>
      <c r="K339" s="16"/>
      <c r="L339" s="16"/>
      <c r="M339" s="16"/>
    </row>
    <row r="340" spans="1:51" ht="20.100000000000001" customHeight="1" x14ac:dyDescent="0.3">
      <c r="A340" s="17" t="s">
        <v>320</v>
      </c>
      <c r="B340" s="18"/>
      <c r="C340" s="19"/>
      <c r="D340" s="20"/>
      <c r="E340" s="20"/>
      <c r="F340" s="20">
        <f>ROUNDDOWN(SUMIF(Q321:Q339, "1", F321:F339), 0)</f>
        <v>0</v>
      </c>
      <c r="G340" s="20"/>
      <c r="H340" s="20">
        <f>ROUNDDOWN(SUMIF(Q321:Q339, "1", H321:H339), 0)</f>
        <v>0</v>
      </c>
      <c r="I340" s="20"/>
      <c r="J340" s="20">
        <f>ROUNDDOWN(SUMIF(Q321:Q339, "1", J321:J339), 0)</f>
        <v>0</v>
      </c>
      <c r="K340" s="20"/>
      <c r="L340" s="20">
        <f>F340+H340+J340</f>
        <v>0</v>
      </c>
      <c r="M340" s="20"/>
      <c r="R340">
        <f t="shared" ref="R340:AY340" si="227">ROUNDDOWN(SUM(R321:R334), 0)</f>
        <v>0</v>
      </c>
      <c r="S340">
        <f t="shared" si="227"/>
        <v>0</v>
      </c>
      <c r="T340">
        <f t="shared" si="227"/>
        <v>0</v>
      </c>
      <c r="U340">
        <f t="shared" si="227"/>
        <v>0</v>
      </c>
      <c r="V340">
        <f t="shared" si="227"/>
        <v>0</v>
      </c>
      <c r="W340">
        <f t="shared" si="227"/>
        <v>0</v>
      </c>
      <c r="X340">
        <f t="shared" si="227"/>
        <v>0</v>
      </c>
      <c r="Y340">
        <f t="shared" si="227"/>
        <v>0</v>
      </c>
      <c r="Z340">
        <f t="shared" si="227"/>
        <v>0</v>
      </c>
      <c r="AA340">
        <f t="shared" si="227"/>
        <v>0</v>
      </c>
      <c r="AB340">
        <f t="shared" si="227"/>
        <v>0</v>
      </c>
      <c r="AC340">
        <f t="shared" si="227"/>
        <v>0</v>
      </c>
      <c r="AD340">
        <f t="shared" si="227"/>
        <v>0</v>
      </c>
      <c r="AE340">
        <f t="shared" si="227"/>
        <v>0</v>
      </c>
      <c r="AF340">
        <f t="shared" si="227"/>
        <v>0</v>
      </c>
      <c r="AG340">
        <f t="shared" si="227"/>
        <v>0</v>
      </c>
      <c r="AH340">
        <f t="shared" si="227"/>
        <v>0</v>
      </c>
      <c r="AI340">
        <f t="shared" si="227"/>
        <v>0</v>
      </c>
      <c r="AJ340">
        <f t="shared" si="227"/>
        <v>0</v>
      </c>
      <c r="AK340">
        <f t="shared" si="227"/>
        <v>0</v>
      </c>
      <c r="AL340">
        <f t="shared" si="227"/>
        <v>0</v>
      </c>
      <c r="AM340">
        <f t="shared" si="227"/>
        <v>0</v>
      </c>
      <c r="AN340">
        <f t="shared" si="227"/>
        <v>0</v>
      </c>
      <c r="AO340">
        <f t="shared" si="227"/>
        <v>0</v>
      </c>
      <c r="AP340">
        <f t="shared" si="227"/>
        <v>0</v>
      </c>
      <c r="AQ340">
        <f t="shared" si="227"/>
        <v>0</v>
      </c>
      <c r="AR340">
        <f t="shared" si="227"/>
        <v>0</v>
      </c>
      <c r="AS340">
        <f t="shared" si="227"/>
        <v>0</v>
      </c>
      <c r="AT340">
        <f t="shared" si="227"/>
        <v>0</v>
      </c>
      <c r="AU340">
        <f t="shared" si="227"/>
        <v>0</v>
      </c>
      <c r="AV340">
        <f t="shared" si="227"/>
        <v>0</v>
      </c>
      <c r="AW340">
        <f t="shared" si="227"/>
        <v>0</v>
      </c>
      <c r="AX340">
        <f t="shared" si="227"/>
        <v>0</v>
      </c>
      <c r="AY340">
        <f t="shared" si="227"/>
        <v>0</v>
      </c>
    </row>
    <row r="341" spans="1:51" ht="20.100000000000001" customHeight="1" x14ac:dyDescent="0.3">
      <c r="A341" s="57" t="s">
        <v>1147</v>
      </c>
      <c r="B341" s="58"/>
      <c r="C341" s="58"/>
      <c r="D341" s="58"/>
      <c r="E341" s="58"/>
      <c r="F341" s="58"/>
      <c r="G341" s="58"/>
      <c r="H341" s="58"/>
      <c r="I341" s="58"/>
      <c r="J341" s="58"/>
      <c r="K341" s="58"/>
      <c r="L341" s="58"/>
      <c r="M341" s="58"/>
    </row>
    <row r="342" spans="1:51" ht="20.100000000000001" customHeight="1" x14ac:dyDescent="0.3">
      <c r="A342" s="13" t="s">
        <v>893</v>
      </c>
      <c r="B342" s="13" t="s">
        <v>894</v>
      </c>
      <c r="C342" s="15" t="s">
        <v>895</v>
      </c>
      <c r="D342" s="16">
        <v>19</v>
      </c>
      <c r="E342" s="16"/>
      <c r="F342" s="16">
        <f t="shared" ref="F342:F351" si="228">ROUNDDOWN(D342*E342, 0)</f>
        <v>0</v>
      </c>
      <c r="G342" s="16"/>
      <c r="H342" s="16">
        <f t="shared" ref="H342:H351" si="229">ROUNDDOWN(D342*G342, 0)</f>
        <v>0</v>
      </c>
      <c r="I342" s="16"/>
      <c r="J342" s="16">
        <f t="shared" ref="J342:J351" si="230">ROUNDDOWN(D342*I342, 0)</f>
        <v>0</v>
      </c>
      <c r="K342" s="16">
        <f t="shared" ref="K342:K351" si="231">E342+G342+I342</f>
        <v>0</v>
      </c>
      <c r="L342" s="16">
        <f t="shared" ref="L342:L351" si="232">F342+H342+J342</f>
        <v>0</v>
      </c>
      <c r="M342" s="23" t="s">
        <v>892</v>
      </c>
      <c r="O342" t="str">
        <f>""</f>
        <v/>
      </c>
      <c r="P342" s="1" t="s">
        <v>308</v>
      </c>
      <c r="Q342">
        <v>1</v>
      </c>
      <c r="R342">
        <f t="shared" ref="R342:R351" si="233">IF(P342="기계경비", J342, 0)</f>
        <v>0</v>
      </c>
      <c r="S342">
        <f t="shared" ref="S342:S351" si="234">IF(P342="운반비", L342, 0)</f>
        <v>0</v>
      </c>
      <c r="T342">
        <f t="shared" ref="T342:T351" si="235">IF(P342="작업부산물", F342, 0)</f>
        <v>0</v>
      </c>
      <c r="U342">
        <f t="shared" ref="U342:U351" si="236">IF(P342="관급", F342, 0)</f>
        <v>0</v>
      </c>
      <c r="V342">
        <f t="shared" ref="V342:V351" si="237">IF(P342="외주비", J342, 0)</f>
        <v>0</v>
      </c>
      <c r="W342">
        <f t="shared" ref="W342:W351" si="238">IF(P342="장비비", J342, 0)</f>
        <v>0</v>
      </c>
      <c r="X342">
        <f t="shared" ref="X342:X351" si="239">IF(P342="폐기물처리비", L342, 0)</f>
        <v>0</v>
      </c>
      <c r="Y342">
        <f t="shared" ref="Y342:Y351" si="240">IF(P342="가설비", J342, 0)</f>
        <v>0</v>
      </c>
      <c r="Z342">
        <f t="shared" ref="Z342:Z351" si="241">IF(P342="잡비제외분", F342, 0)</f>
        <v>0</v>
      </c>
      <c r="AA342">
        <f t="shared" ref="AA342:AA351" si="242">IF(P342="사급자재대", L342, 0)</f>
        <v>0</v>
      </c>
      <c r="AB342">
        <f t="shared" ref="AB342:AB351" si="243">IF(P342="관급자재대", L342, 0)</f>
        <v>0</v>
      </c>
      <c r="AC342">
        <f t="shared" ref="AC342:AC351" si="244">IF(P342="사용자항목1", L342, 0)</f>
        <v>0</v>
      </c>
      <c r="AD342">
        <f t="shared" ref="AD342:AD351" si="245">IF(P342="사용자항목2", L342, 0)</f>
        <v>0</v>
      </c>
      <c r="AE342">
        <f t="shared" ref="AE342:AE351" si="246">IF(P342="안전관리비", L342, 0)</f>
        <v>0</v>
      </c>
      <c r="AF342">
        <f t="shared" ref="AF342:AF351" si="247">IF(P342="품질관리비", L342, 0)</f>
        <v>0</v>
      </c>
      <c r="AG342">
        <f t="shared" ref="AG342:AG351" si="248">IF(P342="작업부산물(철거해체)", L342, 0)</f>
        <v>0</v>
      </c>
      <c r="AH342">
        <f t="shared" ref="AH342:AH351" si="249">IF(P342="사용자항목6", L342, 0)</f>
        <v>0</v>
      </c>
      <c r="AI342">
        <f t="shared" ref="AI342:AI351" si="250">IF(P342="사용자항목7", L342, 0)</f>
        <v>0</v>
      </c>
      <c r="AJ342">
        <f t="shared" ref="AJ342:AJ351" si="251">IF(P342="관급자재대(관급자)", L342, 0)</f>
        <v>0</v>
      </c>
      <c r="AK342">
        <f t="shared" ref="AK342:AK351" si="252">IF(P342="관급자재대(관급자)", L342, 0)</f>
        <v>0</v>
      </c>
      <c r="AL342">
        <f t="shared" ref="AL342:AL351" si="253">IF(P342="사용자항목10", L342, 0)</f>
        <v>0</v>
      </c>
      <c r="AM342">
        <f t="shared" ref="AM342:AM351" si="254">IF(P342="폐기물처리비(일반)", L342, 0)</f>
        <v>0</v>
      </c>
      <c r="AN342">
        <f t="shared" ref="AN342:AN351" si="255">IF(P342="폐기물처리비(지정)", L342, 0)</f>
        <v>0</v>
      </c>
      <c r="AO342">
        <f t="shared" ref="AO342:AO351" si="256">IF(P342="사용자항목13", L342, 0)</f>
        <v>0</v>
      </c>
      <c r="AP342">
        <f t="shared" ref="AP342:AP351" si="257">IF(P342="사용자항목14", L342, 0)</f>
        <v>0</v>
      </c>
      <c r="AQ342">
        <f t="shared" ref="AQ342:AQ351" si="258">IF(P342="사용자항목15", L342, 0)</f>
        <v>0</v>
      </c>
      <c r="AR342">
        <f t="shared" ref="AR342:AR351" si="259">IF(P342="사용자항목16", L342, 0)</f>
        <v>0</v>
      </c>
      <c r="AS342">
        <f t="shared" ref="AS342:AS351" si="260">IF(P342="사용자항목17", L342, 0)</f>
        <v>0</v>
      </c>
      <c r="AT342">
        <f t="shared" ref="AT342:AT351" si="261">IF(P342="사용자항목18", L342, 0)</f>
        <v>0</v>
      </c>
      <c r="AU342">
        <f t="shared" ref="AU342:AU351" si="262">IF(P342="사용자항목19", L342, 0)</f>
        <v>0</v>
      </c>
    </row>
    <row r="343" spans="1:51" ht="20.100000000000001" customHeight="1" x14ac:dyDescent="0.3">
      <c r="A343" s="13" t="s">
        <v>134</v>
      </c>
      <c r="B343" s="14"/>
      <c r="C343" s="15" t="s">
        <v>36</v>
      </c>
      <c r="D343" s="16">
        <v>3593.1</v>
      </c>
      <c r="E343" s="16"/>
      <c r="F343" s="16">
        <f t="shared" si="228"/>
        <v>0</v>
      </c>
      <c r="G343" s="16"/>
      <c r="H343" s="16">
        <f t="shared" si="229"/>
        <v>0</v>
      </c>
      <c r="I343" s="16"/>
      <c r="J343" s="16">
        <f t="shared" si="230"/>
        <v>0</v>
      </c>
      <c r="K343" s="16">
        <f t="shared" si="231"/>
        <v>0</v>
      </c>
      <c r="L343" s="16">
        <f t="shared" si="232"/>
        <v>0</v>
      </c>
      <c r="M343" s="23" t="s">
        <v>1148</v>
      </c>
      <c r="O343" t="str">
        <f>"01"</f>
        <v>01</v>
      </c>
      <c r="P343" s="1" t="s">
        <v>308</v>
      </c>
      <c r="Q343">
        <v>1</v>
      </c>
      <c r="R343">
        <f t="shared" si="233"/>
        <v>0</v>
      </c>
      <c r="S343">
        <f t="shared" si="234"/>
        <v>0</v>
      </c>
      <c r="T343">
        <f t="shared" si="235"/>
        <v>0</v>
      </c>
      <c r="U343">
        <f t="shared" si="236"/>
        <v>0</v>
      </c>
      <c r="V343">
        <f t="shared" si="237"/>
        <v>0</v>
      </c>
      <c r="W343">
        <f t="shared" si="238"/>
        <v>0</v>
      </c>
      <c r="X343">
        <f t="shared" si="239"/>
        <v>0</v>
      </c>
      <c r="Y343">
        <f t="shared" si="240"/>
        <v>0</v>
      </c>
      <c r="Z343">
        <f t="shared" si="241"/>
        <v>0</v>
      </c>
      <c r="AA343">
        <f t="shared" si="242"/>
        <v>0</v>
      </c>
      <c r="AB343">
        <f t="shared" si="243"/>
        <v>0</v>
      </c>
      <c r="AC343">
        <f t="shared" si="244"/>
        <v>0</v>
      </c>
      <c r="AD343">
        <f t="shared" si="245"/>
        <v>0</v>
      </c>
      <c r="AE343">
        <f t="shared" si="246"/>
        <v>0</v>
      </c>
      <c r="AF343">
        <f t="shared" si="247"/>
        <v>0</v>
      </c>
      <c r="AG343">
        <f t="shared" si="248"/>
        <v>0</v>
      </c>
      <c r="AH343">
        <f t="shared" si="249"/>
        <v>0</v>
      </c>
      <c r="AI343">
        <f t="shared" si="250"/>
        <v>0</v>
      </c>
      <c r="AJ343">
        <f t="shared" si="251"/>
        <v>0</v>
      </c>
      <c r="AK343">
        <f t="shared" si="252"/>
        <v>0</v>
      </c>
      <c r="AL343">
        <f t="shared" si="253"/>
        <v>0</v>
      </c>
      <c r="AM343">
        <f t="shared" si="254"/>
        <v>0</v>
      </c>
      <c r="AN343">
        <f t="shared" si="255"/>
        <v>0</v>
      </c>
      <c r="AO343">
        <f t="shared" si="256"/>
        <v>0</v>
      </c>
      <c r="AP343">
        <f t="shared" si="257"/>
        <v>0</v>
      </c>
      <c r="AQ343">
        <f t="shared" si="258"/>
        <v>0</v>
      </c>
      <c r="AR343">
        <f t="shared" si="259"/>
        <v>0</v>
      </c>
      <c r="AS343">
        <f t="shared" si="260"/>
        <v>0</v>
      </c>
      <c r="AT343">
        <f t="shared" si="261"/>
        <v>0</v>
      </c>
      <c r="AU343">
        <f t="shared" si="262"/>
        <v>0</v>
      </c>
    </row>
    <row r="344" spans="1:51" ht="20.100000000000001" customHeight="1" x14ac:dyDescent="0.3">
      <c r="A344" s="13" t="s">
        <v>1044</v>
      </c>
      <c r="B344" s="13" t="s">
        <v>1045</v>
      </c>
      <c r="C344" s="15" t="s">
        <v>36</v>
      </c>
      <c r="D344" s="16">
        <v>191.1</v>
      </c>
      <c r="E344" s="16"/>
      <c r="F344" s="16">
        <f t="shared" si="228"/>
        <v>0</v>
      </c>
      <c r="G344" s="16"/>
      <c r="H344" s="16">
        <f t="shared" si="229"/>
        <v>0</v>
      </c>
      <c r="I344" s="16"/>
      <c r="J344" s="16">
        <f t="shared" si="230"/>
        <v>0</v>
      </c>
      <c r="K344" s="16">
        <f t="shared" si="231"/>
        <v>0</v>
      </c>
      <c r="L344" s="16">
        <f t="shared" si="232"/>
        <v>0</v>
      </c>
      <c r="M344" s="23" t="s">
        <v>1043</v>
      </c>
      <c r="O344" t="str">
        <f>""</f>
        <v/>
      </c>
      <c r="P344" s="1" t="s">
        <v>308</v>
      </c>
      <c r="Q344">
        <v>1</v>
      </c>
      <c r="R344">
        <f t="shared" si="233"/>
        <v>0</v>
      </c>
      <c r="S344">
        <f t="shared" si="234"/>
        <v>0</v>
      </c>
      <c r="T344">
        <f t="shared" si="235"/>
        <v>0</v>
      </c>
      <c r="U344">
        <f t="shared" si="236"/>
        <v>0</v>
      </c>
      <c r="V344">
        <f t="shared" si="237"/>
        <v>0</v>
      </c>
      <c r="W344">
        <f t="shared" si="238"/>
        <v>0</v>
      </c>
      <c r="X344">
        <f t="shared" si="239"/>
        <v>0</v>
      </c>
      <c r="Y344">
        <f t="shared" si="240"/>
        <v>0</v>
      </c>
      <c r="Z344">
        <f t="shared" si="241"/>
        <v>0</v>
      </c>
      <c r="AA344">
        <f t="shared" si="242"/>
        <v>0</v>
      </c>
      <c r="AB344">
        <f t="shared" si="243"/>
        <v>0</v>
      </c>
      <c r="AC344">
        <f t="shared" si="244"/>
        <v>0</v>
      </c>
      <c r="AD344">
        <f t="shared" si="245"/>
        <v>0</v>
      </c>
      <c r="AE344">
        <f t="shared" si="246"/>
        <v>0</v>
      </c>
      <c r="AF344">
        <f t="shared" si="247"/>
        <v>0</v>
      </c>
      <c r="AG344">
        <f t="shared" si="248"/>
        <v>0</v>
      </c>
      <c r="AH344">
        <f t="shared" si="249"/>
        <v>0</v>
      </c>
      <c r="AI344">
        <f t="shared" si="250"/>
        <v>0</v>
      </c>
      <c r="AJ344">
        <f t="shared" si="251"/>
        <v>0</v>
      </c>
      <c r="AK344">
        <f t="shared" si="252"/>
        <v>0</v>
      </c>
      <c r="AL344">
        <f t="shared" si="253"/>
        <v>0</v>
      </c>
      <c r="AM344">
        <f t="shared" si="254"/>
        <v>0</v>
      </c>
      <c r="AN344">
        <f t="shared" si="255"/>
        <v>0</v>
      </c>
      <c r="AO344">
        <f t="shared" si="256"/>
        <v>0</v>
      </c>
      <c r="AP344">
        <f t="shared" si="257"/>
        <v>0</v>
      </c>
      <c r="AQ344">
        <f t="shared" si="258"/>
        <v>0</v>
      </c>
      <c r="AR344">
        <f t="shared" si="259"/>
        <v>0</v>
      </c>
      <c r="AS344">
        <f t="shared" si="260"/>
        <v>0</v>
      </c>
      <c r="AT344">
        <f t="shared" si="261"/>
        <v>0</v>
      </c>
      <c r="AU344">
        <f t="shared" si="262"/>
        <v>0</v>
      </c>
      <c r="AY344" s="1" t="s">
        <v>40</v>
      </c>
    </row>
    <row r="345" spans="1:51" ht="20.100000000000001" customHeight="1" x14ac:dyDescent="0.3">
      <c r="A345" s="13" t="s">
        <v>1044</v>
      </c>
      <c r="B345" s="13" t="s">
        <v>1047</v>
      </c>
      <c r="C345" s="15" t="s">
        <v>36</v>
      </c>
      <c r="D345" s="16">
        <v>361.5</v>
      </c>
      <c r="E345" s="16"/>
      <c r="F345" s="16">
        <f t="shared" si="228"/>
        <v>0</v>
      </c>
      <c r="G345" s="16"/>
      <c r="H345" s="16">
        <f t="shared" si="229"/>
        <v>0</v>
      </c>
      <c r="I345" s="16"/>
      <c r="J345" s="16">
        <f t="shared" si="230"/>
        <v>0</v>
      </c>
      <c r="K345" s="16">
        <f t="shared" si="231"/>
        <v>0</v>
      </c>
      <c r="L345" s="16">
        <f t="shared" si="232"/>
        <v>0</v>
      </c>
      <c r="M345" s="23" t="s">
        <v>1046</v>
      </c>
      <c r="O345" t="str">
        <f>""</f>
        <v/>
      </c>
      <c r="P345" s="1" t="s">
        <v>308</v>
      </c>
      <c r="Q345">
        <v>1</v>
      </c>
      <c r="R345">
        <f t="shared" si="233"/>
        <v>0</v>
      </c>
      <c r="S345">
        <f t="shared" si="234"/>
        <v>0</v>
      </c>
      <c r="T345">
        <f t="shared" si="235"/>
        <v>0</v>
      </c>
      <c r="U345">
        <f t="shared" si="236"/>
        <v>0</v>
      </c>
      <c r="V345">
        <f t="shared" si="237"/>
        <v>0</v>
      </c>
      <c r="W345">
        <f t="shared" si="238"/>
        <v>0</v>
      </c>
      <c r="X345">
        <f t="shared" si="239"/>
        <v>0</v>
      </c>
      <c r="Y345">
        <f t="shared" si="240"/>
        <v>0</v>
      </c>
      <c r="Z345">
        <f t="shared" si="241"/>
        <v>0</v>
      </c>
      <c r="AA345">
        <f t="shared" si="242"/>
        <v>0</v>
      </c>
      <c r="AB345">
        <f t="shared" si="243"/>
        <v>0</v>
      </c>
      <c r="AC345">
        <f t="shared" si="244"/>
        <v>0</v>
      </c>
      <c r="AD345">
        <f t="shared" si="245"/>
        <v>0</v>
      </c>
      <c r="AE345">
        <f t="shared" si="246"/>
        <v>0</v>
      </c>
      <c r="AF345">
        <f t="shared" si="247"/>
        <v>0</v>
      </c>
      <c r="AG345">
        <f t="shared" si="248"/>
        <v>0</v>
      </c>
      <c r="AH345">
        <f t="shared" si="249"/>
        <v>0</v>
      </c>
      <c r="AI345">
        <f t="shared" si="250"/>
        <v>0</v>
      </c>
      <c r="AJ345">
        <f t="shared" si="251"/>
        <v>0</v>
      </c>
      <c r="AK345">
        <f t="shared" si="252"/>
        <v>0</v>
      </c>
      <c r="AL345">
        <f t="shared" si="253"/>
        <v>0</v>
      </c>
      <c r="AM345">
        <f t="shared" si="254"/>
        <v>0</v>
      </c>
      <c r="AN345">
        <f t="shared" si="255"/>
        <v>0</v>
      </c>
      <c r="AO345">
        <f t="shared" si="256"/>
        <v>0</v>
      </c>
      <c r="AP345">
        <f t="shared" si="257"/>
        <v>0</v>
      </c>
      <c r="AQ345">
        <f t="shared" si="258"/>
        <v>0</v>
      </c>
      <c r="AR345">
        <f t="shared" si="259"/>
        <v>0</v>
      </c>
      <c r="AS345">
        <f t="shared" si="260"/>
        <v>0</v>
      </c>
      <c r="AT345">
        <f t="shared" si="261"/>
        <v>0</v>
      </c>
      <c r="AU345">
        <f t="shared" si="262"/>
        <v>0</v>
      </c>
      <c r="AY345" s="1" t="s">
        <v>40</v>
      </c>
    </row>
    <row r="346" spans="1:51" ht="20.100000000000001" customHeight="1" x14ac:dyDescent="0.3">
      <c r="A346" s="13" t="s">
        <v>1049</v>
      </c>
      <c r="B346" s="13" t="s">
        <v>1050</v>
      </c>
      <c r="C346" s="15" t="s">
        <v>36</v>
      </c>
      <c r="D346" s="16">
        <v>3593.1</v>
      </c>
      <c r="E346" s="16"/>
      <c r="F346" s="16">
        <f t="shared" si="228"/>
        <v>0</v>
      </c>
      <c r="G346" s="16"/>
      <c r="H346" s="16">
        <f t="shared" si="229"/>
        <v>0</v>
      </c>
      <c r="I346" s="16"/>
      <c r="J346" s="16">
        <f t="shared" si="230"/>
        <v>0</v>
      </c>
      <c r="K346" s="16">
        <f t="shared" si="231"/>
        <v>0</v>
      </c>
      <c r="L346" s="16">
        <f t="shared" si="232"/>
        <v>0</v>
      </c>
      <c r="M346" s="23" t="s">
        <v>1048</v>
      </c>
      <c r="O346" t="str">
        <f>""</f>
        <v/>
      </c>
      <c r="P346" s="1" t="s">
        <v>308</v>
      </c>
      <c r="Q346">
        <v>1</v>
      </c>
      <c r="R346">
        <f t="shared" si="233"/>
        <v>0</v>
      </c>
      <c r="S346">
        <f t="shared" si="234"/>
        <v>0</v>
      </c>
      <c r="T346">
        <f t="shared" si="235"/>
        <v>0</v>
      </c>
      <c r="U346">
        <f t="shared" si="236"/>
        <v>0</v>
      </c>
      <c r="V346">
        <f t="shared" si="237"/>
        <v>0</v>
      </c>
      <c r="W346">
        <f t="shared" si="238"/>
        <v>0</v>
      </c>
      <c r="X346">
        <f t="shared" si="239"/>
        <v>0</v>
      </c>
      <c r="Y346">
        <f t="shared" si="240"/>
        <v>0</v>
      </c>
      <c r="Z346">
        <f t="shared" si="241"/>
        <v>0</v>
      </c>
      <c r="AA346">
        <f t="shared" si="242"/>
        <v>0</v>
      </c>
      <c r="AB346">
        <f t="shared" si="243"/>
        <v>0</v>
      </c>
      <c r="AC346">
        <f t="shared" si="244"/>
        <v>0</v>
      </c>
      <c r="AD346">
        <f t="shared" si="245"/>
        <v>0</v>
      </c>
      <c r="AE346">
        <f t="shared" si="246"/>
        <v>0</v>
      </c>
      <c r="AF346">
        <f t="shared" si="247"/>
        <v>0</v>
      </c>
      <c r="AG346">
        <f t="shared" si="248"/>
        <v>0</v>
      </c>
      <c r="AH346">
        <f t="shared" si="249"/>
        <v>0</v>
      </c>
      <c r="AI346">
        <f t="shared" si="250"/>
        <v>0</v>
      </c>
      <c r="AJ346">
        <f t="shared" si="251"/>
        <v>0</v>
      </c>
      <c r="AK346">
        <f t="shared" si="252"/>
        <v>0</v>
      </c>
      <c r="AL346">
        <f t="shared" si="253"/>
        <v>0</v>
      </c>
      <c r="AM346">
        <f t="shared" si="254"/>
        <v>0</v>
      </c>
      <c r="AN346">
        <f t="shared" si="255"/>
        <v>0</v>
      </c>
      <c r="AO346">
        <f t="shared" si="256"/>
        <v>0</v>
      </c>
      <c r="AP346">
        <f t="shared" si="257"/>
        <v>0</v>
      </c>
      <c r="AQ346">
        <f t="shared" si="258"/>
        <v>0</v>
      </c>
      <c r="AR346">
        <f t="shared" si="259"/>
        <v>0</v>
      </c>
      <c r="AS346">
        <f t="shared" si="260"/>
        <v>0</v>
      </c>
      <c r="AT346">
        <f t="shared" si="261"/>
        <v>0</v>
      </c>
      <c r="AU346">
        <f t="shared" si="262"/>
        <v>0</v>
      </c>
    </row>
    <row r="347" spans="1:51" ht="20.100000000000001" customHeight="1" x14ac:dyDescent="0.3">
      <c r="A347" s="13" t="s">
        <v>1052</v>
      </c>
      <c r="B347" s="13" t="s">
        <v>1053</v>
      </c>
      <c r="C347" s="15" t="s">
        <v>36</v>
      </c>
      <c r="D347" s="16">
        <v>3593.1</v>
      </c>
      <c r="E347" s="16"/>
      <c r="F347" s="16">
        <f t="shared" si="228"/>
        <v>0</v>
      </c>
      <c r="G347" s="16"/>
      <c r="H347" s="16">
        <f t="shared" si="229"/>
        <v>0</v>
      </c>
      <c r="I347" s="16"/>
      <c r="J347" s="16">
        <f t="shared" si="230"/>
        <v>0</v>
      </c>
      <c r="K347" s="16">
        <f t="shared" si="231"/>
        <v>0</v>
      </c>
      <c r="L347" s="16">
        <f t="shared" si="232"/>
        <v>0</v>
      </c>
      <c r="M347" s="23" t="s">
        <v>1051</v>
      </c>
      <c r="O347" t="str">
        <f>""</f>
        <v/>
      </c>
      <c r="P347" s="1" t="s">
        <v>308</v>
      </c>
      <c r="Q347">
        <v>1</v>
      </c>
      <c r="R347">
        <f t="shared" si="233"/>
        <v>0</v>
      </c>
      <c r="S347">
        <f t="shared" si="234"/>
        <v>0</v>
      </c>
      <c r="T347">
        <f t="shared" si="235"/>
        <v>0</v>
      </c>
      <c r="U347">
        <f t="shared" si="236"/>
        <v>0</v>
      </c>
      <c r="V347">
        <f t="shared" si="237"/>
        <v>0</v>
      </c>
      <c r="W347">
        <f t="shared" si="238"/>
        <v>0</v>
      </c>
      <c r="X347">
        <f t="shared" si="239"/>
        <v>0</v>
      </c>
      <c r="Y347">
        <f t="shared" si="240"/>
        <v>0</v>
      </c>
      <c r="Z347">
        <f t="shared" si="241"/>
        <v>0</v>
      </c>
      <c r="AA347">
        <f t="shared" si="242"/>
        <v>0</v>
      </c>
      <c r="AB347">
        <f t="shared" si="243"/>
        <v>0</v>
      </c>
      <c r="AC347">
        <f t="shared" si="244"/>
        <v>0</v>
      </c>
      <c r="AD347">
        <f t="shared" si="245"/>
        <v>0</v>
      </c>
      <c r="AE347">
        <f t="shared" si="246"/>
        <v>0</v>
      </c>
      <c r="AF347">
        <f t="shared" si="247"/>
        <v>0</v>
      </c>
      <c r="AG347">
        <f t="shared" si="248"/>
        <v>0</v>
      </c>
      <c r="AH347">
        <f t="shared" si="249"/>
        <v>0</v>
      </c>
      <c r="AI347">
        <f t="shared" si="250"/>
        <v>0</v>
      </c>
      <c r="AJ347">
        <f t="shared" si="251"/>
        <v>0</v>
      </c>
      <c r="AK347">
        <f t="shared" si="252"/>
        <v>0</v>
      </c>
      <c r="AL347">
        <f t="shared" si="253"/>
        <v>0</v>
      </c>
      <c r="AM347">
        <f t="shared" si="254"/>
        <v>0</v>
      </c>
      <c r="AN347">
        <f t="shared" si="255"/>
        <v>0</v>
      </c>
      <c r="AO347">
        <f t="shared" si="256"/>
        <v>0</v>
      </c>
      <c r="AP347">
        <f t="shared" si="257"/>
        <v>0</v>
      </c>
      <c r="AQ347">
        <f t="shared" si="258"/>
        <v>0</v>
      </c>
      <c r="AR347">
        <f t="shared" si="259"/>
        <v>0</v>
      </c>
      <c r="AS347">
        <f t="shared" si="260"/>
        <v>0</v>
      </c>
      <c r="AT347">
        <f t="shared" si="261"/>
        <v>0</v>
      </c>
      <c r="AU347">
        <f t="shared" si="262"/>
        <v>0</v>
      </c>
      <c r="AY347" s="1" t="s">
        <v>40</v>
      </c>
    </row>
    <row r="348" spans="1:51" ht="20.100000000000001" customHeight="1" x14ac:dyDescent="0.3">
      <c r="A348" s="13" t="s">
        <v>267</v>
      </c>
      <c r="B348" s="13" t="s">
        <v>257</v>
      </c>
      <c r="C348" s="15" t="s">
        <v>250</v>
      </c>
      <c r="D348" s="16">
        <v>15</v>
      </c>
      <c r="E348" s="16"/>
      <c r="F348" s="16">
        <f t="shared" si="228"/>
        <v>0</v>
      </c>
      <c r="G348" s="16"/>
      <c r="H348" s="16">
        <f t="shared" si="229"/>
        <v>0</v>
      </c>
      <c r="I348" s="16"/>
      <c r="J348" s="16">
        <f t="shared" si="230"/>
        <v>0</v>
      </c>
      <c r="K348" s="16">
        <f t="shared" si="231"/>
        <v>0</v>
      </c>
      <c r="L348" s="16">
        <f t="shared" si="232"/>
        <v>0</v>
      </c>
      <c r="M348" s="23" t="s">
        <v>1149</v>
      </c>
      <c r="O348" t="str">
        <f>"03"</f>
        <v>03</v>
      </c>
      <c r="P348" s="1" t="s">
        <v>308</v>
      </c>
      <c r="Q348">
        <v>1</v>
      </c>
      <c r="R348">
        <f t="shared" si="233"/>
        <v>0</v>
      </c>
      <c r="S348">
        <f t="shared" si="234"/>
        <v>0</v>
      </c>
      <c r="T348">
        <f t="shared" si="235"/>
        <v>0</v>
      </c>
      <c r="U348">
        <f t="shared" si="236"/>
        <v>0</v>
      </c>
      <c r="V348">
        <f t="shared" si="237"/>
        <v>0</v>
      </c>
      <c r="W348">
        <f t="shared" si="238"/>
        <v>0</v>
      </c>
      <c r="X348">
        <f t="shared" si="239"/>
        <v>0</v>
      </c>
      <c r="Y348">
        <f t="shared" si="240"/>
        <v>0</v>
      </c>
      <c r="Z348">
        <f t="shared" si="241"/>
        <v>0</v>
      </c>
      <c r="AA348">
        <f t="shared" si="242"/>
        <v>0</v>
      </c>
      <c r="AB348">
        <f t="shared" si="243"/>
        <v>0</v>
      </c>
      <c r="AC348">
        <f t="shared" si="244"/>
        <v>0</v>
      </c>
      <c r="AD348">
        <f t="shared" si="245"/>
        <v>0</v>
      </c>
      <c r="AE348">
        <f t="shared" si="246"/>
        <v>0</v>
      </c>
      <c r="AF348">
        <f t="shared" si="247"/>
        <v>0</v>
      </c>
      <c r="AG348">
        <f t="shared" si="248"/>
        <v>0</v>
      </c>
      <c r="AH348">
        <f t="shared" si="249"/>
        <v>0</v>
      </c>
      <c r="AI348">
        <f t="shared" si="250"/>
        <v>0</v>
      </c>
      <c r="AJ348">
        <f t="shared" si="251"/>
        <v>0</v>
      </c>
      <c r="AK348">
        <f t="shared" si="252"/>
        <v>0</v>
      </c>
      <c r="AL348">
        <f t="shared" si="253"/>
        <v>0</v>
      </c>
      <c r="AM348">
        <f t="shared" si="254"/>
        <v>0</v>
      </c>
      <c r="AN348">
        <f t="shared" si="255"/>
        <v>0</v>
      </c>
      <c r="AO348">
        <f t="shared" si="256"/>
        <v>0</v>
      </c>
      <c r="AP348">
        <f t="shared" si="257"/>
        <v>0</v>
      </c>
      <c r="AQ348">
        <f t="shared" si="258"/>
        <v>0</v>
      </c>
      <c r="AR348">
        <f t="shared" si="259"/>
        <v>0</v>
      </c>
      <c r="AS348">
        <f t="shared" si="260"/>
        <v>0</v>
      </c>
      <c r="AT348">
        <f t="shared" si="261"/>
        <v>0</v>
      </c>
      <c r="AU348">
        <f t="shared" si="262"/>
        <v>0</v>
      </c>
    </row>
    <row r="349" spans="1:51" ht="20.100000000000001" customHeight="1" x14ac:dyDescent="0.3">
      <c r="A349" s="13" t="s">
        <v>1055</v>
      </c>
      <c r="B349" s="13" t="s">
        <v>257</v>
      </c>
      <c r="C349" s="15" t="s">
        <v>250</v>
      </c>
      <c r="D349" s="16">
        <v>4</v>
      </c>
      <c r="E349" s="16"/>
      <c r="F349" s="16">
        <f t="shared" si="228"/>
        <v>0</v>
      </c>
      <c r="G349" s="16"/>
      <c r="H349" s="16">
        <f t="shared" si="229"/>
        <v>0</v>
      </c>
      <c r="I349" s="16"/>
      <c r="J349" s="16">
        <f t="shared" si="230"/>
        <v>0</v>
      </c>
      <c r="K349" s="16">
        <f t="shared" si="231"/>
        <v>0</v>
      </c>
      <c r="L349" s="16">
        <f t="shared" si="232"/>
        <v>0</v>
      </c>
      <c r="M349" s="23" t="s">
        <v>1054</v>
      </c>
      <c r="O349" t="str">
        <f>""</f>
        <v/>
      </c>
      <c r="P349" s="1" t="s">
        <v>308</v>
      </c>
      <c r="Q349">
        <v>1</v>
      </c>
      <c r="R349">
        <f t="shared" si="233"/>
        <v>0</v>
      </c>
      <c r="S349">
        <f t="shared" si="234"/>
        <v>0</v>
      </c>
      <c r="T349">
        <f t="shared" si="235"/>
        <v>0</v>
      </c>
      <c r="U349">
        <f t="shared" si="236"/>
        <v>0</v>
      </c>
      <c r="V349">
        <f t="shared" si="237"/>
        <v>0</v>
      </c>
      <c r="W349">
        <f t="shared" si="238"/>
        <v>0</v>
      </c>
      <c r="X349">
        <f t="shared" si="239"/>
        <v>0</v>
      </c>
      <c r="Y349">
        <f t="shared" si="240"/>
        <v>0</v>
      </c>
      <c r="Z349">
        <f t="shared" si="241"/>
        <v>0</v>
      </c>
      <c r="AA349">
        <f t="shared" si="242"/>
        <v>0</v>
      </c>
      <c r="AB349">
        <f t="shared" si="243"/>
        <v>0</v>
      </c>
      <c r="AC349">
        <f t="shared" si="244"/>
        <v>0</v>
      </c>
      <c r="AD349">
        <f t="shared" si="245"/>
        <v>0</v>
      </c>
      <c r="AE349">
        <f t="shared" si="246"/>
        <v>0</v>
      </c>
      <c r="AF349">
        <f t="shared" si="247"/>
        <v>0</v>
      </c>
      <c r="AG349">
        <f t="shared" si="248"/>
        <v>0</v>
      </c>
      <c r="AH349">
        <f t="shared" si="249"/>
        <v>0</v>
      </c>
      <c r="AI349">
        <f t="shared" si="250"/>
        <v>0</v>
      </c>
      <c r="AJ349">
        <f t="shared" si="251"/>
        <v>0</v>
      </c>
      <c r="AK349">
        <f t="shared" si="252"/>
        <v>0</v>
      </c>
      <c r="AL349">
        <f t="shared" si="253"/>
        <v>0</v>
      </c>
      <c r="AM349">
        <f t="shared" si="254"/>
        <v>0</v>
      </c>
      <c r="AN349">
        <f t="shared" si="255"/>
        <v>0</v>
      </c>
      <c r="AO349">
        <f t="shared" si="256"/>
        <v>0</v>
      </c>
      <c r="AP349">
        <f t="shared" si="257"/>
        <v>0</v>
      </c>
      <c r="AQ349">
        <f t="shared" si="258"/>
        <v>0</v>
      </c>
      <c r="AR349">
        <f t="shared" si="259"/>
        <v>0</v>
      </c>
      <c r="AS349">
        <f t="shared" si="260"/>
        <v>0</v>
      </c>
      <c r="AT349">
        <f t="shared" si="261"/>
        <v>0</v>
      </c>
      <c r="AU349">
        <f t="shared" si="262"/>
        <v>0</v>
      </c>
    </row>
    <row r="350" spans="1:51" ht="20.100000000000001" customHeight="1" x14ac:dyDescent="0.3">
      <c r="A350" s="13" t="s">
        <v>348</v>
      </c>
      <c r="B350" s="13" t="s">
        <v>349</v>
      </c>
      <c r="C350" s="15" t="s">
        <v>350</v>
      </c>
      <c r="D350" s="16">
        <v>18</v>
      </c>
      <c r="E350" s="16"/>
      <c r="F350" s="16">
        <f t="shared" si="228"/>
        <v>0</v>
      </c>
      <c r="G350" s="16"/>
      <c r="H350" s="16">
        <f t="shared" si="229"/>
        <v>0</v>
      </c>
      <c r="I350" s="16"/>
      <c r="J350" s="16">
        <f t="shared" si="230"/>
        <v>0</v>
      </c>
      <c r="K350" s="16">
        <f t="shared" si="231"/>
        <v>0</v>
      </c>
      <c r="L350" s="16">
        <f t="shared" si="232"/>
        <v>0</v>
      </c>
      <c r="M350" s="23" t="s">
        <v>347</v>
      </c>
      <c r="O350" t="str">
        <f>""</f>
        <v/>
      </c>
      <c r="P350" s="1" t="s">
        <v>308</v>
      </c>
      <c r="Q350">
        <v>1</v>
      </c>
      <c r="R350">
        <f t="shared" si="233"/>
        <v>0</v>
      </c>
      <c r="S350">
        <f t="shared" si="234"/>
        <v>0</v>
      </c>
      <c r="T350">
        <f t="shared" si="235"/>
        <v>0</v>
      </c>
      <c r="U350">
        <f t="shared" si="236"/>
        <v>0</v>
      </c>
      <c r="V350">
        <f t="shared" si="237"/>
        <v>0</v>
      </c>
      <c r="W350">
        <f t="shared" si="238"/>
        <v>0</v>
      </c>
      <c r="X350">
        <f t="shared" si="239"/>
        <v>0</v>
      </c>
      <c r="Y350">
        <f t="shared" si="240"/>
        <v>0</v>
      </c>
      <c r="Z350">
        <f t="shared" si="241"/>
        <v>0</v>
      </c>
      <c r="AA350">
        <f t="shared" si="242"/>
        <v>0</v>
      </c>
      <c r="AB350">
        <f t="shared" si="243"/>
        <v>0</v>
      </c>
      <c r="AC350">
        <f t="shared" si="244"/>
        <v>0</v>
      </c>
      <c r="AD350">
        <f t="shared" si="245"/>
        <v>0</v>
      </c>
      <c r="AE350">
        <f t="shared" si="246"/>
        <v>0</v>
      </c>
      <c r="AF350">
        <f t="shared" si="247"/>
        <v>0</v>
      </c>
      <c r="AG350">
        <f t="shared" si="248"/>
        <v>0</v>
      </c>
      <c r="AH350">
        <f t="shared" si="249"/>
        <v>0</v>
      </c>
      <c r="AI350">
        <f t="shared" si="250"/>
        <v>0</v>
      </c>
      <c r="AJ350">
        <f t="shared" si="251"/>
        <v>0</v>
      </c>
      <c r="AK350">
        <f t="shared" si="252"/>
        <v>0</v>
      </c>
      <c r="AL350">
        <f t="shared" si="253"/>
        <v>0</v>
      </c>
      <c r="AM350">
        <f t="shared" si="254"/>
        <v>0</v>
      </c>
      <c r="AN350">
        <f t="shared" si="255"/>
        <v>0</v>
      </c>
      <c r="AO350">
        <f t="shared" si="256"/>
        <v>0</v>
      </c>
      <c r="AP350">
        <f t="shared" si="257"/>
        <v>0</v>
      </c>
      <c r="AQ350">
        <f t="shared" si="258"/>
        <v>0</v>
      </c>
      <c r="AR350">
        <f t="shared" si="259"/>
        <v>0</v>
      </c>
      <c r="AS350">
        <f t="shared" si="260"/>
        <v>0</v>
      </c>
      <c r="AT350">
        <f t="shared" si="261"/>
        <v>0</v>
      </c>
      <c r="AU350">
        <f t="shared" si="262"/>
        <v>0</v>
      </c>
      <c r="AY350" s="1" t="s">
        <v>260</v>
      </c>
    </row>
    <row r="351" spans="1:51" ht="20.100000000000001" customHeight="1" x14ac:dyDescent="0.3">
      <c r="A351" s="13" t="s">
        <v>183</v>
      </c>
      <c r="B351" s="13" t="s">
        <v>184</v>
      </c>
      <c r="C351" s="15" t="s">
        <v>21</v>
      </c>
      <c r="D351" s="16">
        <v>14099.6</v>
      </c>
      <c r="E351" s="16"/>
      <c r="F351" s="16">
        <f t="shared" si="228"/>
        <v>0</v>
      </c>
      <c r="G351" s="16"/>
      <c r="H351" s="16">
        <f t="shared" si="229"/>
        <v>0</v>
      </c>
      <c r="I351" s="16"/>
      <c r="J351" s="16">
        <f t="shared" si="230"/>
        <v>0</v>
      </c>
      <c r="K351" s="16">
        <f t="shared" si="231"/>
        <v>0</v>
      </c>
      <c r="L351" s="16">
        <f t="shared" si="232"/>
        <v>0</v>
      </c>
      <c r="M351" s="23" t="s">
        <v>418</v>
      </c>
      <c r="O351" t="str">
        <f>"01"</f>
        <v>01</v>
      </c>
      <c r="P351" s="1" t="s">
        <v>308</v>
      </c>
      <c r="Q351">
        <v>1</v>
      </c>
      <c r="R351">
        <f t="shared" si="233"/>
        <v>0</v>
      </c>
      <c r="S351">
        <f t="shared" si="234"/>
        <v>0</v>
      </c>
      <c r="T351">
        <f t="shared" si="235"/>
        <v>0</v>
      </c>
      <c r="U351">
        <f t="shared" si="236"/>
        <v>0</v>
      </c>
      <c r="V351">
        <f t="shared" si="237"/>
        <v>0</v>
      </c>
      <c r="W351">
        <f t="shared" si="238"/>
        <v>0</v>
      </c>
      <c r="X351">
        <f t="shared" si="239"/>
        <v>0</v>
      </c>
      <c r="Y351">
        <f t="shared" si="240"/>
        <v>0</v>
      </c>
      <c r="Z351">
        <f t="shared" si="241"/>
        <v>0</v>
      </c>
      <c r="AA351">
        <f t="shared" si="242"/>
        <v>0</v>
      </c>
      <c r="AB351">
        <f t="shared" si="243"/>
        <v>0</v>
      </c>
      <c r="AC351">
        <f t="shared" si="244"/>
        <v>0</v>
      </c>
      <c r="AD351">
        <f t="shared" si="245"/>
        <v>0</v>
      </c>
      <c r="AE351">
        <f t="shared" si="246"/>
        <v>0</v>
      </c>
      <c r="AF351">
        <f t="shared" si="247"/>
        <v>0</v>
      </c>
      <c r="AG351">
        <f t="shared" si="248"/>
        <v>0</v>
      </c>
      <c r="AH351">
        <f t="shared" si="249"/>
        <v>0</v>
      </c>
      <c r="AI351">
        <f t="shared" si="250"/>
        <v>0</v>
      </c>
      <c r="AJ351">
        <f t="shared" si="251"/>
        <v>0</v>
      </c>
      <c r="AK351">
        <f t="shared" si="252"/>
        <v>0</v>
      </c>
      <c r="AL351">
        <f t="shared" si="253"/>
        <v>0</v>
      </c>
      <c r="AM351">
        <f t="shared" si="254"/>
        <v>0</v>
      </c>
      <c r="AN351">
        <f t="shared" si="255"/>
        <v>0</v>
      </c>
      <c r="AO351">
        <f t="shared" si="256"/>
        <v>0</v>
      </c>
      <c r="AP351">
        <f t="shared" si="257"/>
        <v>0</v>
      </c>
      <c r="AQ351">
        <f t="shared" si="258"/>
        <v>0</v>
      </c>
      <c r="AR351">
        <f t="shared" si="259"/>
        <v>0</v>
      </c>
      <c r="AS351">
        <f t="shared" si="260"/>
        <v>0</v>
      </c>
      <c r="AT351">
        <f t="shared" si="261"/>
        <v>0</v>
      </c>
      <c r="AU351">
        <f t="shared" si="262"/>
        <v>0</v>
      </c>
    </row>
    <row r="352" spans="1:51" ht="20.100000000000001" customHeight="1" x14ac:dyDescent="0.3">
      <c r="A352" s="14"/>
      <c r="B352" s="14"/>
      <c r="C352" s="21"/>
      <c r="D352" s="16"/>
      <c r="E352" s="16"/>
      <c r="F352" s="16"/>
      <c r="G352" s="16"/>
      <c r="H352" s="16"/>
      <c r="I352" s="16"/>
      <c r="J352" s="16"/>
      <c r="K352" s="16"/>
      <c r="L352" s="16"/>
      <c r="M352" s="16"/>
    </row>
    <row r="353" spans="1:51" ht="20.100000000000001" customHeight="1" x14ac:dyDescent="0.3">
      <c r="A353" s="14"/>
      <c r="B353" s="14"/>
      <c r="C353" s="21"/>
      <c r="D353" s="16"/>
      <c r="E353" s="16"/>
      <c r="F353" s="16"/>
      <c r="G353" s="16"/>
      <c r="H353" s="16"/>
      <c r="I353" s="16"/>
      <c r="J353" s="16"/>
      <c r="K353" s="16"/>
      <c r="L353" s="16"/>
      <c r="M353" s="16"/>
    </row>
    <row r="354" spans="1:51" ht="20.100000000000001" customHeight="1" x14ac:dyDescent="0.3">
      <c r="A354" s="14"/>
      <c r="B354" s="14"/>
      <c r="C354" s="21"/>
      <c r="D354" s="16"/>
      <c r="E354" s="16"/>
      <c r="F354" s="16"/>
      <c r="G354" s="16"/>
      <c r="H354" s="16"/>
      <c r="I354" s="16"/>
      <c r="J354" s="16"/>
      <c r="K354" s="16"/>
      <c r="L354" s="16"/>
      <c r="M354" s="16"/>
    </row>
    <row r="355" spans="1:51" ht="20.100000000000001" customHeight="1" x14ac:dyDescent="0.3">
      <c r="A355" s="14"/>
      <c r="B355" s="14"/>
      <c r="C355" s="21"/>
      <c r="D355" s="16"/>
      <c r="E355" s="16"/>
      <c r="F355" s="16"/>
      <c r="G355" s="16"/>
      <c r="H355" s="16"/>
      <c r="I355" s="16"/>
      <c r="J355" s="16"/>
      <c r="K355" s="16"/>
      <c r="L355" s="16"/>
      <c r="M355" s="16"/>
    </row>
    <row r="356" spans="1:51" ht="20.100000000000001" customHeight="1" x14ac:dyDescent="0.3">
      <c r="A356" s="14"/>
      <c r="B356" s="14"/>
      <c r="C356" s="21"/>
      <c r="D356" s="16"/>
      <c r="E356" s="16"/>
      <c r="F356" s="16"/>
      <c r="G356" s="16"/>
      <c r="H356" s="16"/>
      <c r="I356" s="16"/>
      <c r="J356" s="16"/>
      <c r="K356" s="16"/>
      <c r="L356" s="16"/>
      <c r="M356" s="16"/>
    </row>
    <row r="357" spans="1:51" ht="20.100000000000001" customHeight="1" x14ac:dyDescent="0.3">
      <c r="A357" s="14"/>
      <c r="B357" s="14"/>
      <c r="C357" s="21"/>
      <c r="D357" s="16"/>
      <c r="E357" s="16"/>
      <c r="F357" s="16"/>
      <c r="G357" s="16"/>
      <c r="H357" s="16"/>
      <c r="I357" s="16"/>
      <c r="J357" s="16"/>
      <c r="K357" s="16"/>
      <c r="L357" s="16"/>
      <c r="M357" s="16"/>
    </row>
    <row r="358" spans="1:51" ht="20.100000000000001" customHeight="1" x14ac:dyDescent="0.3">
      <c r="A358" s="14"/>
      <c r="B358" s="14"/>
      <c r="C358" s="21"/>
      <c r="D358" s="16"/>
      <c r="E358" s="16"/>
      <c r="F358" s="16"/>
      <c r="G358" s="16"/>
      <c r="H358" s="16"/>
      <c r="I358" s="16"/>
      <c r="J358" s="16"/>
      <c r="K358" s="16"/>
      <c r="L358" s="16"/>
      <c r="M358" s="16"/>
    </row>
    <row r="359" spans="1:51" ht="20.100000000000001" customHeight="1" x14ac:dyDescent="0.3">
      <c r="A359" s="14"/>
      <c r="B359" s="14"/>
      <c r="C359" s="21"/>
      <c r="D359" s="16"/>
      <c r="E359" s="16"/>
      <c r="F359" s="16"/>
      <c r="G359" s="16"/>
      <c r="H359" s="16"/>
      <c r="I359" s="16"/>
      <c r="J359" s="16"/>
      <c r="K359" s="16"/>
      <c r="L359" s="16"/>
      <c r="M359" s="16"/>
    </row>
    <row r="360" spans="1:51" ht="20.100000000000001" customHeight="1" x14ac:dyDescent="0.3">
      <c r="A360" s="14"/>
      <c r="B360" s="14"/>
      <c r="C360" s="21"/>
      <c r="D360" s="16"/>
      <c r="E360" s="16"/>
      <c r="F360" s="16"/>
      <c r="G360" s="16"/>
      <c r="H360" s="16"/>
      <c r="I360" s="16"/>
      <c r="J360" s="16"/>
      <c r="K360" s="16"/>
      <c r="L360" s="16"/>
      <c r="M360" s="16"/>
    </row>
    <row r="361" spans="1:51" ht="20.100000000000001" customHeight="1" x14ac:dyDescent="0.3">
      <c r="A361" s="17" t="s">
        <v>320</v>
      </c>
      <c r="B361" s="18"/>
      <c r="C361" s="19"/>
      <c r="D361" s="20"/>
      <c r="E361" s="20"/>
      <c r="F361" s="20">
        <f>ROUNDDOWN(SUMIF(Q342:Q360, "1", F342:F360), 0)</f>
        <v>0</v>
      </c>
      <c r="G361" s="20"/>
      <c r="H361" s="20">
        <f>ROUNDDOWN(SUMIF(Q342:Q360, "1", H342:H360), 0)</f>
        <v>0</v>
      </c>
      <c r="I361" s="20"/>
      <c r="J361" s="20">
        <f>ROUNDDOWN(SUMIF(Q342:Q360, "1", J342:J360), 0)</f>
        <v>0</v>
      </c>
      <c r="K361" s="20"/>
      <c r="L361" s="20">
        <f>F361+H361+J361</f>
        <v>0</v>
      </c>
      <c r="M361" s="20"/>
      <c r="R361">
        <f t="shared" ref="R361:AY361" si="263">ROUNDDOWN(SUM(R342:R351), 0)</f>
        <v>0</v>
      </c>
      <c r="S361">
        <f t="shared" si="263"/>
        <v>0</v>
      </c>
      <c r="T361">
        <f t="shared" si="263"/>
        <v>0</v>
      </c>
      <c r="U361">
        <f t="shared" si="263"/>
        <v>0</v>
      </c>
      <c r="V361">
        <f t="shared" si="263"/>
        <v>0</v>
      </c>
      <c r="W361">
        <f t="shared" si="263"/>
        <v>0</v>
      </c>
      <c r="X361">
        <f t="shared" si="263"/>
        <v>0</v>
      </c>
      <c r="Y361">
        <f t="shared" si="263"/>
        <v>0</v>
      </c>
      <c r="Z361">
        <f t="shared" si="263"/>
        <v>0</v>
      </c>
      <c r="AA361">
        <f t="shared" si="263"/>
        <v>0</v>
      </c>
      <c r="AB361">
        <f t="shared" si="263"/>
        <v>0</v>
      </c>
      <c r="AC361">
        <f t="shared" si="263"/>
        <v>0</v>
      </c>
      <c r="AD361">
        <f t="shared" si="263"/>
        <v>0</v>
      </c>
      <c r="AE361">
        <f t="shared" si="263"/>
        <v>0</v>
      </c>
      <c r="AF361">
        <f t="shared" si="263"/>
        <v>0</v>
      </c>
      <c r="AG361">
        <f t="shared" si="263"/>
        <v>0</v>
      </c>
      <c r="AH361">
        <f t="shared" si="263"/>
        <v>0</v>
      </c>
      <c r="AI361">
        <f t="shared" si="263"/>
        <v>0</v>
      </c>
      <c r="AJ361">
        <f t="shared" si="263"/>
        <v>0</v>
      </c>
      <c r="AK361">
        <f t="shared" si="263"/>
        <v>0</v>
      </c>
      <c r="AL361">
        <f t="shared" si="263"/>
        <v>0</v>
      </c>
      <c r="AM361">
        <f t="shared" si="263"/>
        <v>0</v>
      </c>
      <c r="AN361">
        <f t="shared" si="263"/>
        <v>0</v>
      </c>
      <c r="AO361">
        <f t="shared" si="263"/>
        <v>0</v>
      </c>
      <c r="AP361">
        <f t="shared" si="263"/>
        <v>0</v>
      </c>
      <c r="AQ361">
        <f t="shared" si="263"/>
        <v>0</v>
      </c>
      <c r="AR361">
        <f t="shared" si="263"/>
        <v>0</v>
      </c>
      <c r="AS361">
        <f t="shared" si="263"/>
        <v>0</v>
      </c>
      <c r="AT361">
        <f t="shared" si="263"/>
        <v>0</v>
      </c>
      <c r="AU361">
        <f t="shared" si="263"/>
        <v>0</v>
      </c>
      <c r="AV361">
        <f t="shared" si="263"/>
        <v>0</v>
      </c>
      <c r="AW361">
        <f t="shared" si="263"/>
        <v>0</v>
      </c>
      <c r="AX361">
        <f t="shared" si="263"/>
        <v>0</v>
      </c>
      <c r="AY361">
        <f t="shared" si="263"/>
        <v>0</v>
      </c>
    </row>
    <row r="362" spans="1:51" ht="20.100000000000001" customHeight="1" x14ac:dyDescent="0.3">
      <c r="A362" s="57" t="s">
        <v>1150</v>
      </c>
      <c r="B362" s="58"/>
      <c r="C362" s="58"/>
      <c r="D362" s="58"/>
      <c r="E362" s="58"/>
      <c r="F362" s="58"/>
      <c r="G362" s="58"/>
      <c r="H362" s="58"/>
      <c r="I362" s="58"/>
      <c r="J362" s="58"/>
      <c r="K362" s="58"/>
      <c r="L362" s="58"/>
      <c r="M362" s="58"/>
    </row>
    <row r="363" spans="1:51" ht="20.100000000000001" customHeight="1" x14ac:dyDescent="0.3">
      <c r="A363" s="13" t="s">
        <v>147</v>
      </c>
      <c r="B363" s="13" t="s">
        <v>148</v>
      </c>
      <c r="C363" s="15" t="s">
        <v>149</v>
      </c>
      <c r="D363" s="16">
        <v>62</v>
      </c>
      <c r="E363" s="16"/>
      <c r="F363" s="16">
        <f>ROUNDDOWN(D363*E363, 0)</f>
        <v>0</v>
      </c>
      <c r="G363" s="16"/>
      <c r="H363" s="16">
        <f>ROUNDDOWN(D363*G363, 0)</f>
        <v>0</v>
      </c>
      <c r="I363" s="16"/>
      <c r="J363" s="16">
        <f>ROUNDDOWN(D363*I363, 0)</f>
        <v>0</v>
      </c>
      <c r="K363" s="16">
        <f>E363+G363+I363</f>
        <v>0</v>
      </c>
      <c r="L363" s="16">
        <f>F363+H363+J363</f>
        <v>0</v>
      </c>
      <c r="M363" s="23" t="s">
        <v>1151</v>
      </c>
      <c r="O363" t="str">
        <f>"01"</f>
        <v>01</v>
      </c>
      <c r="P363" s="1" t="s">
        <v>308</v>
      </c>
      <c r="Q363">
        <v>1</v>
      </c>
      <c r="R363">
        <f>IF(P363="기계경비", J363, 0)</f>
        <v>0</v>
      </c>
      <c r="S363">
        <f>IF(P363="운반비", L363, 0)</f>
        <v>0</v>
      </c>
      <c r="T363">
        <f>IF(P363="작업부산물", F363, 0)</f>
        <v>0</v>
      </c>
      <c r="U363">
        <f>IF(P363="관급", F363, 0)</f>
        <v>0</v>
      </c>
      <c r="V363">
        <f>IF(P363="외주비", J363, 0)</f>
        <v>0</v>
      </c>
      <c r="W363">
        <f>IF(P363="장비비", J363, 0)</f>
        <v>0</v>
      </c>
      <c r="X363">
        <f>IF(P363="폐기물처리비", L363, 0)</f>
        <v>0</v>
      </c>
      <c r="Y363">
        <f>IF(P363="가설비", J363, 0)</f>
        <v>0</v>
      </c>
      <c r="Z363">
        <f>IF(P363="잡비제외분", F363, 0)</f>
        <v>0</v>
      </c>
      <c r="AA363">
        <f>IF(P363="사급자재대", L363, 0)</f>
        <v>0</v>
      </c>
      <c r="AB363">
        <f>IF(P363="관급자재대", L363, 0)</f>
        <v>0</v>
      </c>
      <c r="AC363">
        <f>IF(P363="사용자항목1", L363, 0)</f>
        <v>0</v>
      </c>
      <c r="AD363">
        <f>IF(P363="사용자항목2", L363, 0)</f>
        <v>0</v>
      </c>
      <c r="AE363">
        <f>IF(P363="안전관리비", L363, 0)</f>
        <v>0</v>
      </c>
      <c r="AF363">
        <f>IF(P363="품질관리비", L363, 0)</f>
        <v>0</v>
      </c>
      <c r="AG363">
        <f>IF(P363="작업부산물(철거해체)", L363, 0)</f>
        <v>0</v>
      </c>
      <c r="AH363">
        <f>IF(P363="사용자항목6", L363, 0)</f>
        <v>0</v>
      </c>
      <c r="AI363">
        <f>IF(P363="사용자항목7", L363, 0)</f>
        <v>0</v>
      </c>
      <c r="AJ363">
        <f>IF(P363="관급자재대(관급자)", L363, 0)</f>
        <v>0</v>
      </c>
      <c r="AK363">
        <f>IF(P363="관급자재대(관급자)", L363, 0)</f>
        <v>0</v>
      </c>
      <c r="AL363">
        <f>IF(P363="사용자항목10", L363, 0)</f>
        <v>0</v>
      </c>
      <c r="AM363">
        <f>IF(P363="폐기물처리비(일반)", L363, 0)</f>
        <v>0</v>
      </c>
      <c r="AN363">
        <f>IF(P363="폐기물처리비(지정)", L363, 0)</f>
        <v>0</v>
      </c>
      <c r="AO363">
        <f>IF(P363="사용자항목13", L363, 0)</f>
        <v>0</v>
      </c>
      <c r="AP363">
        <f>IF(P363="사용자항목14", L363, 0)</f>
        <v>0</v>
      </c>
      <c r="AQ363">
        <f>IF(P363="사용자항목15", L363, 0)</f>
        <v>0</v>
      </c>
      <c r="AR363">
        <f>IF(P363="사용자항목16", L363, 0)</f>
        <v>0</v>
      </c>
      <c r="AS363">
        <f>IF(P363="사용자항목17", L363, 0)</f>
        <v>0</v>
      </c>
      <c r="AT363">
        <f>IF(P363="사용자항목18", L363, 0)</f>
        <v>0</v>
      </c>
      <c r="AU363">
        <f>IF(P363="사용자항목19", L363, 0)</f>
        <v>0</v>
      </c>
      <c r="AY363" s="1" t="s">
        <v>80</v>
      </c>
    </row>
    <row r="364" spans="1:51" ht="20.100000000000001" customHeight="1" x14ac:dyDescent="0.3">
      <c r="A364" s="13" t="s">
        <v>90</v>
      </c>
      <c r="B364" s="13" t="s">
        <v>91</v>
      </c>
      <c r="C364" s="15" t="s">
        <v>79</v>
      </c>
      <c r="D364" s="16">
        <v>5.5</v>
      </c>
      <c r="E364" s="16"/>
      <c r="F364" s="16">
        <f>ROUNDDOWN(D364*E364, 0)</f>
        <v>0</v>
      </c>
      <c r="G364" s="16"/>
      <c r="H364" s="16">
        <f>ROUNDDOWN(D364*G364, 0)</f>
        <v>0</v>
      </c>
      <c r="I364" s="16"/>
      <c r="J364" s="16">
        <f>ROUNDDOWN(D364*I364, 0)</f>
        <v>0</v>
      </c>
      <c r="K364" s="16">
        <f>E364+G364+I364</f>
        <v>0</v>
      </c>
      <c r="L364" s="16">
        <f>F364+H364+J364</f>
        <v>0</v>
      </c>
      <c r="M364" s="23" t="s">
        <v>508</v>
      </c>
      <c r="O364" t="str">
        <f>"01"</f>
        <v>01</v>
      </c>
      <c r="P364" s="1" t="s">
        <v>308</v>
      </c>
      <c r="Q364">
        <v>1</v>
      </c>
      <c r="R364">
        <f>IF(P364="기계경비", J364, 0)</f>
        <v>0</v>
      </c>
      <c r="S364">
        <f>IF(P364="운반비", L364, 0)</f>
        <v>0</v>
      </c>
      <c r="T364">
        <f>IF(P364="작업부산물", F364, 0)</f>
        <v>0</v>
      </c>
      <c r="U364">
        <f>IF(P364="관급", F364, 0)</f>
        <v>0</v>
      </c>
      <c r="V364">
        <f>IF(P364="외주비", J364, 0)</f>
        <v>0</v>
      </c>
      <c r="W364">
        <f>IF(P364="장비비", J364, 0)</f>
        <v>0</v>
      </c>
      <c r="X364">
        <f>IF(P364="폐기물처리비", L364, 0)</f>
        <v>0</v>
      </c>
      <c r="Y364">
        <f>IF(P364="가설비", J364, 0)</f>
        <v>0</v>
      </c>
      <c r="Z364">
        <f>IF(P364="잡비제외분", F364, 0)</f>
        <v>0</v>
      </c>
      <c r="AA364">
        <f>IF(P364="사급자재대", L364, 0)</f>
        <v>0</v>
      </c>
      <c r="AB364">
        <f>IF(P364="관급자재대", L364, 0)</f>
        <v>0</v>
      </c>
      <c r="AC364">
        <f>IF(P364="사용자항목1", L364, 0)</f>
        <v>0</v>
      </c>
      <c r="AD364">
        <f>IF(P364="사용자항목2", L364, 0)</f>
        <v>0</v>
      </c>
      <c r="AE364">
        <f>IF(P364="안전관리비", L364, 0)</f>
        <v>0</v>
      </c>
      <c r="AF364">
        <f>IF(P364="품질관리비", L364, 0)</f>
        <v>0</v>
      </c>
      <c r="AG364">
        <f>IF(P364="작업부산물(철거해체)", L364, 0)</f>
        <v>0</v>
      </c>
      <c r="AH364">
        <f>IF(P364="사용자항목6", L364, 0)</f>
        <v>0</v>
      </c>
      <c r="AI364">
        <f>IF(P364="사용자항목7", L364, 0)</f>
        <v>0</v>
      </c>
      <c r="AJ364">
        <f>IF(P364="관급자재대(관급자)", L364, 0)</f>
        <v>0</v>
      </c>
      <c r="AK364">
        <f>IF(P364="관급자재대(관급자)", L364, 0)</f>
        <v>0</v>
      </c>
      <c r="AL364">
        <f>IF(P364="사용자항목10", L364, 0)</f>
        <v>0</v>
      </c>
      <c r="AM364">
        <f>IF(P364="폐기물처리비(일반)", L364, 0)</f>
        <v>0</v>
      </c>
      <c r="AN364">
        <f>IF(P364="폐기물처리비(지정)", L364, 0)</f>
        <v>0</v>
      </c>
      <c r="AO364">
        <f>IF(P364="사용자항목13", L364, 0)</f>
        <v>0</v>
      </c>
      <c r="AP364">
        <f>IF(P364="사용자항목14", L364, 0)</f>
        <v>0</v>
      </c>
      <c r="AQ364">
        <f>IF(P364="사용자항목15", L364, 0)</f>
        <v>0</v>
      </c>
      <c r="AR364">
        <f>IF(P364="사용자항목16", L364, 0)</f>
        <v>0</v>
      </c>
      <c r="AS364">
        <f>IF(P364="사용자항목17", L364, 0)</f>
        <v>0</v>
      </c>
      <c r="AT364">
        <f>IF(P364="사용자항목18", L364, 0)</f>
        <v>0</v>
      </c>
      <c r="AU364">
        <f>IF(P364="사용자항목19", L364, 0)</f>
        <v>0</v>
      </c>
      <c r="AY364" s="1" t="s">
        <v>92</v>
      </c>
    </row>
    <row r="365" spans="1:51" ht="20.100000000000001" customHeight="1" x14ac:dyDescent="0.3">
      <c r="A365" s="14"/>
      <c r="B365" s="14"/>
      <c r="C365" s="21"/>
      <c r="D365" s="16"/>
      <c r="E365" s="16"/>
      <c r="F365" s="16"/>
      <c r="G365" s="16"/>
      <c r="H365" s="16"/>
      <c r="I365" s="16"/>
      <c r="J365" s="16"/>
      <c r="K365" s="16"/>
      <c r="L365" s="16"/>
      <c r="M365" s="16"/>
    </row>
    <row r="366" spans="1:51" ht="20.100000000000001" customHeight="1" x14ac:dyDescent="0.3">
      <c r="A366" s="14"/>
      <c r="B366" s="14"/>
      <c r="C366" s="21"/>
      <c r="D366" s="16"/>
      <c r="E366" s="16"/>
      <c r="F366" s="16"/>
      <c r="G366" s="16"/>
      <c r="H366" s="16"/>
      <c r="I366" s="16"/>
      <c r="J366" s="16"/>
      <c r="K366" s="16"/>
      <c r="L366" s="16"/>
      <c r="M366" s="16"/>
    </row>
    <row r="367" spans="1:51" ht="20.100000000000001" customHeight="1" x14ac:dyDescent="0.3">
      <c r="A367" s="14"/>
      <c r="B367" s="14"/>
      <c r="C367" s="21"/>
      <c r="D367" s="16"/>
      <c r="E367" s="16"/>
      <c r="F367" s="16"/>
      <c r="G367" s="16"/>
      <c r="H367" s="16"/>
      <c r="I367" s="16"/>
      <c r="J367" s="16"/>
      <c r="K367" s="16"/>
      <c r="L367" s="16"/>
      <c r="M367" s="16"/>
    </row>
    <row r="368" spans="1:51" ht="20.100000000000001" customHeight="1" x14ac:dyDescent="0.3">
      <c r="A368" s="14"/>
      <c r="B368" s="14"/>
      <c r="C368" s="21"/>
      <c r="D368" s="16"/>
      <c r="E368" s="16"/>
      <c r="F368" s="16"/>
      <c r="G368" s="16"/>
      <c r="H368" s="16"/>
      <c r="I368" s="16"/>
      <c r="J368" s="16"/>
      <c r="K368" s="16"/>
      <c r="L368" s="16"/>
      <c r="M368" s="16"/>
    </row>
    <row r="369" spans="1:51" ht="20.100000000000001" customHeight="1" x14ac:dyDescent="0.3">
      <c r="A369" s="14"/>
      <c r="B369" s="14"/>
      <c r="C369" s="21"/>
      <c r="D369" s="16"/>
      <c r="E369" s="16"/>
      <c r="F369" s="16"/>
      <c r="G369" s="16"/>
      <c r="H369" s="16"/>
      <c r="I369" s="16"/>
      <c r="J369" s="16"/>
      <c r="K369" s="16"/>
      <c r="L369" s="16"/>
      <c r="M369" s="16"/>
    </row>
    <row r="370" spans="1:51" ht="20.100000000000001" customHeight="1" x14ac:dyDescent="0.3">
      <c r="A370" s="14"/>
      <c r="B370" s="14"/>
      <c r="C370" s="21"/>
      <c r="D370" s="16"/>
      <c r="E370" s="16"/>
      <c r="F370" s="16"/>
      <c r="G370" s="16"/>
      <c r="H370" s="16"/>
      <c r="I370" s="16"/>
      <c r="J370" s="16"/>
      <c r="K370" s="16"/>
      <c r="L370" s="16"/>
      <c r="M370" s="16"/>
    </row>
    <row r="371" spans="1:51" ht="20.100000000000001" customHeight="1" x14ac:dyDescent="0.3">
      <c r="A371" s="14"/>
      <c r="B371" s="14"/>
      <c r="C371" s="21"/>
      <c r="D371" s="16"/>
      <c r="E371" s="16"/>
      <c r="F371" s="16"/>
      <c r="G371" s="16"/>
      <c r="H371" s="16"/>
      <c r="I371" s="16"/>
      <c r="J371" s="16"/>
      <c r="K371" s="16"/>
      <c r="L371" s="16"/>
      <c r="M371" s="16"/>
    </row>
    <row r="372" spans="1:51" ht="20.100000000000001" customHeight="1" x14ac:dyDescent="0.3">
      <c r="A372" s="14"/>
      <c r="B372" s="14"/>
      <c r="C372" s="21"/>
      <c r="D372" s="16"/>
      <c r="E372" s="16"/>
      <c r="F372" s="16"/>
      <c r="G372" s="16"/>
      <c r="H372" s="16"/>
      <c r="I372" s="16"/>
      <c r="J372" s="16"/>
      <c r="K372" s="16"/>
      <c r="L372" s="16"/>
      <c r="M372" s="16"/>
    </row>
    <row r="373" spans="1:51" ht="20.100000000000001" customHeight="1" x14ac:dyDescent="0.3">
      <c r="A373" s="14"/>
      <c r="B373" s="14"/>
      <c r="C373" s="21"/>
      <c r="D373" s="16"/>
      <c r="E373" s="16"/>
      <c r="F373" s="16"/>
      <c r="G373" s="16"/>
      <c r="H373" s="16"/>
      <c r="I373" s="16"/>
      <c r="J373" s="16"/>
      <c r="K373" s="16"/>
      <c r="L373" s="16"/>
      <c r="M373" s="16"/>
    </row>
    <row r="374" spans="1:51" ht="20.100000000000001" customHeight="1" x14ac:dyDescent="0.3">
      <c r="A374" s="14"/>
      <c r="B374" s="14"/>
      <c r="C374" s="21"/>
      <c r="D374" s="16"/>
      <c r="E374" s="16"/>
      <c r="F374" s="16"/>
      <c r="G374" s="16"/>
      <c r="H374" s="16"/>
      <c r="I374" s="16"/>
      <c r="J374" s="16"/>
      <c r="K374" s="16"/>
      <c r="L374" s="16"/>
      <c r="M374" s="16"/>
    </row>
    <row r="375" spans="1:51" ht="20.100000000000001" customHeight="1" x14ac:dyDescent="0.3">
      <c r="A375" s="14"/>
      <c r="B375" s="14"/>
      <c r="C375" s="21"/>
      <c r="D375" s="16"/>
      <c r="E375" s="16"/>
      <c r="F375" s="16"/>
      <c r="G375" s="16"/>
      <c r="H375" s="16"/>
      <c r="I375" s="16"/>
      <c r="J375" s="16"/>
      <c r="K375" s="16"/>
      <c r="L375" s="16"/>
      <c r="M375" s="16"/>
    </row>
    <row r="376" spans="1:51" ht="20.100000000000001" customHeight="1" x14ac:dyDescent="0.3">
      <c r="A376" s="14"/>
      <c r="B376" s="14"/>
      <c r="C376" s="21"/>
      <c r="D376" s="16"/>
      <c r="E376" s="16"/>
      <c r="F376" s="16"/>
      <c r="G376" s="16"/>
      <c r="H376" s="16"/>
      <c r="I376" s="16"/>
      <c r="J376" s="16"/>
      <c r="K376" s="16"/>
      <c r="L376" s="16"/>
      <c r="M376" s="16"/>
    </row>
    <row r="377" spans="1:51" ht="20.100000000000001" customHeight="1" x14ac:dyDescent="0.3">
      <c r="A377" s="14"/>
      <c r="B377" s="14"/>
      <c r="C377" s="21"/>
      <c r="D377" s="16"/>
      <c r="E377" s="16"/>
      <c r="F377" s="16"/>
      <c r="G377" s="16"/>
      <c r="H377" s="16"/>
      <c r="I377" s="16"/>
      <c r="J377" s="16"/>
      <c r="K377" s="16"/>
      <c r="L377" s="16"/>
      <c r="M377" s="16"/>
    </row>
    <row r="378" spans="1:51" ht="20.100000000000001" customHeight="1" x14ac:dyDescent="0.3">
      <c r="A378" s="14"/>
      <c r="B378" s="14"/>
      <c r="C378" s="21"/>
      <c r="D378" s="16"/>
      <c r="E378" s="16"/>
      <c r="F378" s="16"/>
      <c r="G378" s="16"/>
      <c r="H378" s="16"/>
      <c r="I378" s="16"/>
      <c r="J378" s="16"/>
      <c r="K378" s="16"/>
      <c r="L378" s="16"/>
      <c r="M378" s="16"/>
    </row>
    <row r="379" spans="1:51" ht="20.100000000000001" customHeight="1" x14ac:dyDescent="0.3">
      <c r="A379" s="14"/>
      <c r="B379" s="14"/>
      <c r="C379" s="21"/>
      <c r="D379" s="16"/>
      <c r="E379" s="16"/>
      <c r="F379" s="16"/>
      <c r="G379" s="16"/>
      <c r="H379" s="16"/>
      <c r="I379" s="16"/>
      <c r="J379" s="16"/>
      <c r="K379" s="16"/>
      <c r="L379" s="16"/>
      <c r="M379" s="16"/>
    </row>
    <row r="380" spans="1:51" ht="20.100000000000001" customHeight="1" x14ac:dyDescent="0.3">
      <c r="A380" s="14"/>
      <c r="B380" s="14"/>
      <c r="C380" s="21"/>
      <c r="D380" s="16"/>
      <c r="E380" s="16"/>
      <c r="F380" s="16"/>
      <c r="G380" s="16"/>
      <c r="H380" s="16"/>
      <c r="I380" s="16"/>
      <c r="J380" s="16"/>
      <c r="K380" s="16"/>
      <c r="L380" s="16"/>
      <c r="M380" s="16"/>
    </row>
    <row r="381" spans="1:51" ht="20.100000000000001" customHeight="1" x14ac:dyDescent="0.3">
      <c r="A381" s="14"/>
      <c r="B381" s="14"/>
      <c r="C381" s="21"/>
      <c r="D381" s="16"/>
      <c r="E381" s="16"/>
      <c r="F381" s="16"/>
      <c r="G381" s="16"/>
      <c r="H381" s="16"/>
      <c r="I381" s="16"/>
      <c r="J381" s="16"/>
      <c r="K381" s="16"/>
      <c r="L381" s="16"/>
      <c r="M381" s="16"/>
    </row>
    <row r="382" spans="1:51" ht="20.100000000000001" customHeight="1" x14ac:dyDescent="0.3">
      <c r="A382" s="17" t="s">
        <v>320</v>
      </c>
      <c r="B382" s="18"/>
      <c r="C382" s="19"/>
      <c r="D382" s="20"/>
      <c r="E382" s="20"/>
      <c r="F382" s="20">
        <f>ROUNDDOWN(SUMIF(Q363:Q381, "1", F363:F381), 0)</f>
        <v>0</v>
      </c>
      <c r="G382" s="20"/>
      <c r="H382" s="20">
        <f>ROUNDDOWN(SUMIF(Q363:Q381, "1", H363:H381), 0)</f>
        <v>0</v>
      </c>
      <c r="I382" s="20"/>
      <c r="J382" s="20">
        <f>ROUNDDOWN(SUMIF(Q363:Q381, "1", J363:J381), 0)</f>
        <v>0</v>
      </c>
      <c r="K382" s="20"/>
      <c r="L382" s="20">
        <f>F382+H382+J382</f>
        <v>0</v>
      </c>
      <c r="M382" s="20"/>
      <c r="R382">
        <f t="shared" ref="R382:AY382" si="264">ROUNDDOWN(SUM(R363:R364), 0)</f>
        <v>0</v>
      </c>
      <c r="S382">
        <f t="shared" si="264"/>
        <v>0</v>
      </c>
      <c r="T382">
        <f t="shared" si="264"/>
        <v>0</v>
      </c>
      <c r="U382">
        <f t="shared" si="264"/>
        <v>0</v>
      </c>
      <c r="V382">
        <f t="shared" si="264"/>
        <v>0</v>
      </c>
      <c r="W382">
        <f t="shared" si="264"/>
        <v>0</v>
      </c>
      <c r="X382">
        <f t="shared" si="264"/>
        <v>0</v>
      </c>
      <c r="Y382">
        <f t="shared" si="264"/>
        <v>0</v>
      </c>
      <c r="Z382">
        <f t="shared" si="264"/>
        <v>0</v>
      </c>
      <c r="AA382">
        <f t="shared" si="264"/>
        <v>0</v>
      </c>
      <c r="AB382">
        <f t="shared" si="264"/>
        <v>0</v>
      </c>
      <c r="AC382">
        <f t="shared" si="264"/>
        <v>0</v>
      </c>
      <c r="AD382">
        <f t="shared" si="264"/>
        <v>0</v>
      </c>
      <c r="AE382">
        <f t="shared" si="264"/>
        <v>0</v>
      </c>
      <c r="AF382">
        <f t="shared" si="264"/>
        <v>0</v>
      </c>
      <c r="AG382">
        <f t="shared" si="264"/>
        <v>0</v>
      </c>
      <c r="AH382">
        <f t="shared" si="264"/>
        <v>0</v>
      </c>
      <c r="AI382">
        <f t="shared" si="264"/>
        <v>0</v>
      </c>
      <c r="AJ382">
        <f t="shared" si="264"/>
        <v>0</v>
      </c>
      <c r="AK382">
        <f t="shared" si="264"/>
        <v>0</v>
      </c>
      <c r="AL382">
        <f t="shared" si="264"/>
        <v>0</v>
      </c>
      <c r="AM382">
        <f t="shared" si="264"/>
        <v>0</v>
      </c>
      <c r="AN382">
        <f t="shared" si="264"/>
        <v>0</v>
      </c>
      <c r="AO382">
        <f t="shared" si="264"/>
        <v>0</v>
      </c>
      <c r="AP382">
        <f t="shared" si="264"/>
        <v>0</v>
      </c>
      <c r="AQ382">
        <f t="shared" si="264"/>
        <v>0</v>
      </c>
      <c r="AR382">
        <f t="shared" si="264"/>
        <v>0</v>
      </c>
      <c r="AS382">
        <f t="shared" si="264"/>
        <v>0</v>
      </c>
      <c r="AT382">
        <f t="shared" si="264"/>
        <v>0</v>
      </c>
      <c r="AU382">
        <f t="shared" si="264"/>
        <v>0</v>
      </c>
      <c r="AV382">
        <f t="shared" si="264"/>
        <v>0</v>
      </c>
      <c r="AW382">
        <f t="shared" si="264"/>
        <v>0</v>
      </c>
      <c r="AX382">
        <f t="shared" si="264"/>
        <v>0</v>
      </c>
      <c r="AY382">
        <f t="shared" si="264"/>
        <v>0</v>
      </c>
    </row>
    <row r="383" spans="1:51" ht="20.100000000000001" customHeight="1" x14ac:dyDescent="0.3">
      <c r="A383" s="57" t="s">
        <v>1152</v>
      </c>
      <c r="B383" s="58"/>
      <c r="C383" s="58"/>
      <c r="D383" s="58"/>
      <c r="E383" s="58"/>
      <c r="F383" s="58"/>
      <c r="G383" s="58"/>
      <c r="H383" s="58"/>
      <c r="I383" s="58"/>
      <c r="J383" s="58"/>
      <c r="K383" s="58"/>
      <c r="L383" s="58"/>
      <c r="M383" s="58"/>
    </row>
    <row r="384" spans="1:51" ht="20.100000000000001" customHeight="1" x14ac:dyDescent="0.3">
      <c r="A384" s="13" t="s">
        <v>280</v>
      </c>
      <c r="B384" s="13" t="s">
        <v>282</v>
      </c>
      <c r="C384" s="15" t="s">
        <v>263</v>
      </c>
      <c r="D384" s="16">
        <v>3.1</v>
      </c>
      <c r="E384" s="16"/>
      <c r="F384" s="16">
        <f t="shared" ref="F384:F389" si="265">ROUNDDOWN(D384*E384, 0)</f>
        <v>0</v>
      </c>
      <c r="G384" s="16"/>
      <c r="H384" s="16">
        <f t="shared" ref="H384:H389" si="266">ROUNDDOWN(D384*G384, 0)</f>
        <v>0</v>
      </c>
      <c r="I384" s="16"/>
      <c r="J384" s="16">
        <f t="shared" ref="J384:J389" si="267">ROUNDDOWN(D384*I384, 0)</f>
        <v>0</v>
      </c>
      <c r="K384" s="16">
        <f t="shared" ref="K384:L389" si="268">E384+G384+I384</f>
        <v>0</v>
      </c>
      <c r="L384" s="16">
        <f t="shared" si="268"/>
        <v>0</v>
      </c>
      <c r="M384" s="23" t="s">
        <v>1153</v>
      </c>
      <c r="O384" t="str">
        <f t="shared" ref="O384:O389" si="269">"03"</f>
        <v>03</v>
      </c>
      <c r="P384" t="s">
        <v>1078</v>
      </c>
      <c r="Q384">
        <v>1</v>
      </c>
      <c r="R384">
        <f t="shared" ref="R384:R389" si="270">IF(P384="기계경비", J384, 0)</f>
        <v>0</v>
      </c>
      <c r="S384">
        <f t="shared" ref="S384:S389" si="271">IF(P384="운반비", L384, 0)</f>
        <v>0</v>
      </c>
      <c r="T384">
        <f t="shared" ref="T384:T389" si="272">IF(P384="작업부산물", F384, 0)</f>
        <v>0</v>
      </c>
      <c r="U384">
        <f t="shared" ref="U384:U389" si="273">IF(P384="관급", F384, 0)</f>
        <v>0</v>
      </c>
      <c r="V384">
        <f t="shared" ref="V384:V389" si="274">IF(P384="외주비", J384, 0)</f>
        <v>0</v>
      </c>
      <c r="W384">
        <f t="shared" ref="W384:W389" si="275">IF(P384="장비비", J384, 0)</f>
        <v>0</v>
      </c>
      <c r="X384">
        <f t="shared" ref="X384:X389" si="276">IF(P384="폐기물처리비", L384, 0)</f>
        <v>0</v>
      </c>
      <c r="Y384">
        <f t="shared" ref="Y384:Y389" si="277">IF(P384="가설비", J384, 0)</f>
        <v>0</v>
      </c>
      <c r="Z384">
        <f t="shared" ref="Z384:Z389" si="278">IF(P384="잡비제외분", F384, 0)</f>
        <v>0</v>
      </c>
      <c r="AA384">
        <f t="shared" ref="AA384:AA389" si="279">IF(P384="사급자재대", L384, 0)</f>
        <v>0</v>
      </c>
      <c r="AB384">
        <f t="shared" ref="AB384:AB389" si="280">IF(P384="관급자재대", L384, 0)</f>
        <v>0</v>
      </c>
      <c r="AC384">
        <f t="shared" ref="AC384:AC389" si="281">IF(P384="사용자항목1", L384, 0)</f>
        <v>0</v>
      </c>
      <c r="AD384">
        <f t="shared" ref="AD384:AD389" si="282">IF(P384="사용자항목2", L384, 0)</f>
        <v>0</v>
      </c>
      <c r="AE384">
        <f t="shared" ref="AE384:AE389" si="283">IF(P384="안전관리비", L384, 0)</f>
        <v>0</v>
      </c>
      <c r="AF384">
        <f t="shared" ref="AF384:AF389" si="284">IF(P384="품질관리비", L384, 0)</f>
        <v>0</v>
      </c>
      <c r="AG384">
        <f t="shared" ref="AG384:AG389" si="285">IF(P384="작업부산물(철거해체)", L384, 0)</f>
        <v>0</v>
      </c>
      <c r="AH384">
        <f t="shared" ref="AH384:AH389" si="286">IF(P384="사용자항목6", L384, 0)</f>
        <v>0</v>
      </c>
      <c r="AI384">
        <f t="shared" ref="AI384:AI389" si="287">IF(P384="사용자항목7", L384, 0)</f>
        <v>0</v>
      </c>
      <c r="AJ384">
        <f t="shared" ref="AJ384:AJ389" si="288">IF(P384="관급자재대(관급자)", L384, 0)</f>
        <v>0</v>
      </c>
      <c r="AK384">
        <f t="shared" ref="AK384:AK389" si="289">IF(P384="관급자재대(관급자)", L384, 0)</f>
        <v>0</v>
      </c>
      <c r="AL384">
        <f t="shared" ref="AL384:AL389" si="290">IF(P384="사용자항목10", L384, 0)</f>
        <v>0</v>
      </c>
      <c r="AM384">
        <f t="shared" ref="AM384:AM389" si="291">IF(P384="폐기물처리비(일반)", L384, 0)</f>
        <v>0</v>
      </c>
      <c r="AN384">
        <f t="shared" ref="AN384:AN389" si="292">IF(P384="폐기물처리비(지정)", L384, 0)</f>
        <v>0</v>
      </c>
      <c r="AO384">
        <f t="shared" ref="AO384:AO389" si="293">IF(P384="사용자항목13", L384, 0)</f>
        <v>0</v>
      </c>
      <c r="AP384">
        <f t="shared" ref="AP384:AP389" si="294">IF(P384="사용자항목14", L384, 0)</f>
        <v>0</v>
      </c>
      <c r="AQ384">
        <f t="shared" ref="AQ384:AQ389" si="295">IF(P384="사용자항목15", L384, 0)</f>
        <v>0</v>
      </c>
      <c r="AR384">
        <f t="shared" ref="AR384:AR389" si="296">IF(P384="사용자항목16", L384, 0)</f>
        <v>0</v>
      </c>
      <c r="AS384">
        <f t="shared" ref="AS384:AS389" si="297">IF(P384="사용자항목17", L384, 0)</f>
        <v>0</v>
      </c>
      <c r="AT384">
        <f t="shared" ref="AT384:AT389" si="298">IF(P384="사용자항목18", L384, 0)</f>
        <v>0</v>
      </c>
      <c r="AU384">
        <f t="shared" ref="AU384:AU389" si="299">IF(P384="사용자항목19", L384, 0)</f>
        <v>0</v>
      </c>
    </row>
    <row r="385" spans="1:51" ht="20.100000000000001" customHeight="1" x14ac:dyDescent="0.3">
      <c r="A385" s="13" t="s">
        <v>280</v>
      </c>
      <c r="B385" s="13" t="s">
        <v>281</v>
      </c>
      <c r="C385" s="15" t="s">
        <v>263</v>
      </c>
      <c r="D385" s="16">
        <v>15.8</v>
      </c>
      <c r="E385" s="16"/>
      <c r="F385" s="16">
        <f t="shared" si="265"/>
        <v>0</v>
      </c>
      <c r="G385" s="16"/>
      <c r="H385" s="16">
        <f t="shared" si="266"/>
        <v>0</v>
      </c>
      <c r="I385" s="16"/>
      <c r="J385" s="16">
        <f t="shared" si="267"/>
        <v>0</v>
      </c>
      <c r="K385" s="16">
        <f t="shared" si="268"/>
        <v>0</v>
      </c>
      <c r="L385" s="16">
        <f t="shared" si="268"/>
        <v>0</v>
      </c>
      <c r="M385" s="23" t="s">
        <v>1154</v>
      </c>
      <c r="O385" t="str">
        <f t="shared" si="269"/>
        <v>03</v>
      </c>
      <c r="P385" t="s">
        <v>1078</v>
      </c>
      <c r="Q385">
        <v>1</v>
      </c>
      <c r="R385">
        <f t="shared" si="270"/>
        <v>0</v>
      </c>
      <c r="S385">
        <f t="shared" si="271"/>
        <v>0</v>
      </c>
      <c r="T385">
        <f t="shared" si="272"/>
        <v>0</v>
      </c>
      <c r="U385">
        <f t="shared" si="273"/>
        <v>0</v>
      </c>
      <c r="V385">
        <f t="shared" si="274"/>
        <v>0</v>
      </c>
      <c r="W385">
        <f t="shared" si="275"/>
        <v>0</v>
      </c>
      <c r="X385">
        <f t="shared" si="276"/>
        <v>0</v>
      </c>
      <c r="Y385">
        <f t="shared" si="277"/>
        <v>0</v>
      </c>
      <c r="Z385">
        <f t="shared" si="278"/>
        <v>0</v>
      </c>
      <c r="AA385">
        <f t="shared" si="279"/>
        <v>0</v>
      </c>
      <c r="AB385">
        <f t="shared" si="280"/>
        <v>0</v>
      </c>
      <c r="AC385">
        <f t="shared" si="281"/>
        <v>0</v>
      </c>
      <c r="AD385">
        <f t="shared" si="282"/>
        <v>0</v>
      </c>
      <c r="AE385">
        <f t="shared" si="283"/>
        <v>0</v>
      </c>
      <c r="AF385">
        <f t="shared" si="284"/>
        <v>0</v>
      </c>
      <c r="AG385">
        <f t="shared" si="285"/>
        <v>0</v>
      </c>
      <c r="AH385">
        <f t="shared" si="286"/>
        <v>0</v>
      </c>
      <c r="AI385">
        <f t="shared" si="287"/>
        <v>0</v>
      </c>
      <c r="AJ385">
        <f t="shared" si="288"/>
        <v>0</v>
      </c>
      <c r="AK385">
        <f t="shared" si="289"/>
        <v>0</v>
      </c>
      <c r="AL385">
        <f t="shared" si="290"/>
        <v>0</v>
      </c>
      <c r="AM385">
        <f t="shared" si="291"/>
        <v>0</v>
      </c>
      <c r="AN385">
        <f t="shared" si="292"/>
        <v>0</v>
      </c>
      <c r="AO385">
        <f t="shared" si="293"/>
        <v>0</v>
      </c>
      <c r="AP385">
        <f t="shared" si="294"/>
        <v>0</v>
      </c>
      <c r="AQ385">
        <f t="shared" si="295"/>
        <v>0</v>
      </c>
      <c r="AR385">
        <f t="shared" si="296"/>
        <v>0</v>
      </c>
      <c r="AS385">
        <f t="shared" si="297"/>
        <v>0</v>
      </c>
      <c r="AT385">
        <f t="shared" si="298"/>
        <v>0</v>
      </c>
      <c r="AU385">
        <f t="shared" si="299"/>
        <v>0</v>
      </c>
    </row>
    <row r="386" spans="1:51" ht="20.100000000000001" customHeight="1" x14ac:dyDescent="0.3">
      <c r="A386" s="13" t="s">
        <v>280</v>
      </c>
      <c r="B386" s="13" t="s">
        <v>284</v>
      </c>
      <c r="C386" s="15" t="s">
        <v>263</v>
      </c>
      <c r="D386" s="16">
        <v>4.7</v>
      </c>
      <c r="E386" s="16"/>
      <c r="F386" s="16">
        <f t="shared" si="265"/>
        <v>0</v>
      </c>
      <c r="G386" s="16"/>
      <c r="H386" s="16">
        <f t="shared" si="266"/>
        <v>0</v>
      </c>
      <c r="I386" s="16"/>
      <c r="J386" s="16">
        <f t="shared" si="267"/>
        <v>0</v>
      </c>
      <c r="K386" s="16">
        <f t="shared" si="268"/>
        <v>0</v>
      </c>
      <c r="L386" s="16">
        <f t="shared" si="268"/>
        <v>0</v>
      </c>
      <c r="M386" s="23" t="s">
        <v>1155</v>
      </c>
      <c r="O386" t="str">
        <f t="shared" si="269"/>
        <v>03</v>
      </c>
      <c r="P386" t="s">
        <v>1078</v>
      </c>
      <c r="Q386">
        <v>1</v>
      </c>
      <c r="R386">
        <f t="shared" si="270"/>
        <v>0</v>
      </c>
      <c r="S386">
        <f t="shared" si="271"/>
        <v>0</v>
      </c>
      <c r="T386">
        <f t="shared" si="272"/>
        <v>0</v>
      </c>
      <c r="U386">
        <f t="shared" si="273"/>
        <v>0</v>
      </c>
      <c r="V386">
        <f t="shared" si="274"/>
        <v>0</v>
      </c>
      <c r="W386">
        <f t="shared" si="275"/>
        <v>0</v>
      </c>
      <c r="X386">
        <f t="shared" si="276"/>
        <v>0</v>
      </c>
      <c r="Y386">
        <f t="shared" si="277"/>
        <v>0</v>
      </c>
      <c r="Z386">
        <f t="shared" si="278"/>
        <v>0</v>
      </c>
      <c r="AA386">
        <f t="shared" si="279"/>
        <v>0</v>
      </c>
      <c r="AB386">
        <f t="shared" si="280"/>
        <v>0</v>
      </c>
      <c r="AC386">
        <f t="shared" si="281"/>
        <v>0</v>
      </c>
      <c r="AD386">
        <f t="shared" si="282"/>
        <v>0</v>
      </c>
      <c r="AE386">
        <f t="shared" si="283"/>
        <v>0</v>
      </c>
      <c r="AF386">
        <f t="shared" si="284"/>
        <v>0</v>
      </c>
      <c r="AG386">
        <f t="shared" si="285"/>
        <v>0</v>
      </c>
      <c r="AH386">
        <f t="shared" si="286"/>
        <v>0</v>
      </c>
      <c r="AI386">
        <f t="shared" si="287"/>
        <v>0</v>
      </c>
      <c r="AJ386">
        <f t="shared" si="288"/>
        <v>0</v>
      </c>
      <c r="AK386">
        <f t="shared" si="289"/>
        <v>0</v>
      </c>
      <c r="AL386">
        <f t="shared" si="290"/>
        <v>0</v>
      </c>
      <c r="AM386">
        <f t="shared" si="291"/>
        <v>0</v>
      </c>
      <c r="AN386">
        <f t="shared" si="292"/>
        <v>0</v>
      </c>
      <c r="AO386">
        <f t="shared" si="293"/>
        <v>0</v>
      </c>
      <c r="AP386">
        <f t="shared" si="294"/>
        <v>0</v>
      </c>
      <c r="AQ386">
        <f t="shared" si="295"/>
        <v>0</v>
      </c>
      <c r="AR386">
        <f t="shared" si="296"/>
        <v>0</v>
      </c>
      <c r="AS386">
        <f t="shared" si="297"/>
        <v>0</v>
      </c>
      <c r="AT386">
        <f t="shared" si="298"/>
        <v>0</v>
      </c>
      <c r="AU386">
        <f t="shared" si="299"/>
        <v>0</v>
      </c>
    </row>
    <row r="387" spans="1:51" ht="20.100000000000001" customHeight="1" x14ac:dyDescent="0.3">
      <c r="A387" s="13" t="s">
        <v>280</v>
      </c>
      <c r="B387" s="13" t="s">
        <v>283</v>
      </c>
      <c r="C387" s="15" t="s">
        <v>79</v>
      </c>
      <c r="D387" s="16">
        <v>0.9</v>
      </c>
      <c r="E387" s="16"/>
      <c r="F387" s="16">
        <f t="shared" si="265"/>
        <v>0</v>
      </c>
      <c r="G387" s="16"/>
      <c r="H387" s="16">
        <f t="shared" si="266"/>
        <v>0</v>
      </c>
      <c r="I387" s="16"/>
      <c r="J387" s="16">
        <f t="shared" si="267"/>
        <v>0</v>
      </c>
      <c r="K387" s="16">
        <f t="shared" si="268"/>
        <v>0</v>
      </c>
      <c r="L387" s="16">
        <f t="shared" si="268"/>
        <v>0</v>
      </c>
      <c r="M387" s="23" t="s">
        <v>1156</v>
      </c>
      <c r="O387" t="str">
        <f t="shared" si="269"/>
        <v>03</v>
      </c>
      <c r="P387" t="s">
        <v>1078</v>
      </c>
      <c r="Q387">
        <v>1</v>
      </c>
      <c r="R387">
        <f t="shared" si="270"/>
        <v>0</v>
      </c>
      <c r="S387">
        <f t="shared" si="271"/>
        <v>0</v>
      </c>
      <c r="T387">
        <f t="shared" si="272"/>
        <v>0</v>
      </c>
      <c r="U387">
        <f t="shared" si="273"/>
        <v>0</v>
      </c>
      <c r="V387">
        <f t="shared" si="274"/>
        <v>0</v>
      </c>
      <c r="W387">
        <f t="shared" si="275"/>
        <v>0</v>
      </c>
      <c r="X387">
        <f t="shared" si="276"/>
        <v>0</v>
      </c>
      <c r="Y387">
        <f t="shared" si="277"/>
        <v>0</v>
      </c>
      <c r="Z387">
        <f t="shared" si="278"/>
        <v>0</v>
      </c>
      <c r="AA387">
        <f t="shared" si="279"/>
        <v>0</v>
      </c>
      <c r="AB387">
        <f t="shared" si="280"/>
        <v>0</v>
      </c>
      <c r="AC387">
        <f t="shared" si="281"/>
        <v>0</v>
      </c>
      <c r="AD387">
        <f t="shared" si="282"/>
        <v>0</v>
      </c>
      <c r="AE387">
        <f t="shared" si="283"/>
        <v>0</v>
      </c>
      <c r="AF387">
        <f t="shared" si="284"/>
        <v>0</v>
      </c>
      <c r="AG387">
        <f t="shared" si="285"/>
        <v>0</v>
      </c>
      <c r="AH387">
        <f t="shared" si="286"/>
        <v>0</v>
      </c>
      <c r="AI387">
        <f t="shared" si="287"/>
        <v>0</v>
      </c>
      <c r="AJ387">
        <f t="shared" si="288"/>
        <v>0</v>
      </c>
      <c r="AK387">
        <f t="shared" si="289"/>
        <v>0</v>
      </c>
      <c r="AL387">
        <f t="shared" si="290"/>
        <v>0</v>
      </c>
      <c r="AM387">
        <f t="shared" si="291"/>
        <v>0</v>
      </c>
      <c r="AN387">
        <f t="shared" si="292"/>
        <v>0</v>
      </c>
      <c r="AO387">
        <f t="shared" si="293"/>
        <v>0</v>
      </c>
      <c r="AP387">
        <f t="shared" si="294"/>
        <v>0</v>
      </c>
      <c r="AQ387">
        <f t="shared" si="295"/>
        <v>0</v>
      </c>
      <c r="AR387">
        <f t="shared" si="296"/>
        <v>0</v>
      </c>
      <c r="AS387">
        <f t="shared" si="297"/>
        <v>0</v>
      </c>
      <c r="AT387">
        <f t="shared" si="298"/>
        <v>0</v>
      </c>
      <c r="AU387">
        <f t="shared" si="299"/>
        <v>0</v>
      </c>
      <c r="AY387" s="1" t="s">
        <v>40</v>
      </c>
    </row>
    <row r="388" spans="1:51" ht="20.100000000000001" customHeight="1" x14ac:dyDescent="0.3">
      <c r="A388" s="13" t="s">
        <v>245</v>
      </c>
      <c r="B388" s="13" t="s">
        <v>246</v>
      </c>
      <c r="C388" s="15" t="s">
        <v>167</v>
      </c>
      <c r="D388" s="16">
        <v>6</v>
      </c>
      <c r="E388" s="16"/>
      <c r="F388" s="16">
        <f t="shared" si="265"/>
        <v>0</v>
      </c>
      <c r="G388" s="16"/>
      <c r="H388" s="16">
        <f t="shared" si="266"/>
        <v>0</v>
      </c>
      <c r="I388" s="16"/>
      <c r="J388" s="16">
        <f t="shared" si="267"/>
        <v>0</v>
      </c>
      <c r="K388" s="16">
        <f t="shared" si="268"/>
        <v>0</v>
      </c>
      <c r="L388" s="16">
        <f t="shared" si="268"/>
        <v>0</v>
      </c>
      <c r="M388" s="23" t="s">
        <v>1157</v>
      </c>
      <c r="O388" t="str">
        <f t="shared" si="269"/>
        <v>03</v>
      </c>
      <c r="P388" t="s">
        <v>1078</v>
      </c>
      <c r="Q388">
        <v>1</v>
      </c>
      <c r="R388">
        <f t="shared" si="270"/>
        <v>0</v>
      </c>
      <c r="S388">
        <f t="shared" si="271"/>
        <v>0</v>
      </c>
      <c r="T388">
        <f t="shared" si="272"/>
        <v>0</v>
      </c>
      <c r="U388">
        <f t="shared" si="273"/>
        <v>0</v>
      </c>
      <c r="V388">
        <f t="shared" si="274"/>
        <v>0</v>
      </c>
      <c r="W388">
        <f t="shared" si="275"/>
        <v>0</v>
      </c>
      <c r="X388">
        <f t="shared" si="276"/>
        <v>0</v>
      </c>
      <c r="Y388">
        <f t="shared" si="277"/>
        <v>0</v>
      </c>
      <c r="Z388">
        <f t="shared" si="278"/>
        <v>0</v>
      </c>
      <c r="AA388">
        <f t="shared" si="279"/>
        <v>0</v>
      </c>
      <c r="AB388">
        <f t="shared" si="280"/>
        <v>0</v>
      </c>
      <c r="AC388">
        <f t="shared" si="281"/>
        <v>0</v>
      </c>
      <c r="AD388">
        <f t="shared" si="282"/>
        <v>0</v>
      </c>
      <c r="AE388">
        <f t="shared" si="283"/>
        <v>0</v>
      </c>
      <c r="AF388">
        <f t="shared" si="284"/>
        <v>0</v>
      </c>
      <c r="AG388">
        <f t="shared" si="285"/>
        <v>0</v>
      </c>
      <c r="AH388">
        <f t="shared" si="286"/>
        <v>0</v>
      </c>
      <c r="AI388">
        <f t="shared" si="287"/>
        <v>0</v>
      </c>
      <c r="AJ388">
        <f t="shared" si="288"/>
        <v>0</v>
      </c>
      <c r="AK388">
        <f t="shared" si="289"/>
        <v>0</v>
      </c>
      <c r="AL388">
        <f t="shared" si="290"/>
        <v>0</v>
      </c>
      <c r="AM388">
        <f t="shared" si="291"/>
        <v>0</v>
      </c>
      <c r="AN388">
        <f t="shared" si="292"/>
        <v>0</v>
      </c>
      <c r="AO388">
        <f t="shared" si="293"/>
        <v>0</v>
      </c>
      <c r="AP388">
        <f t="shared" si="294"/>
        <v>0</v>
      </c>
      <c r="AQ388">
        <f t="shared" si="295"/>
        <v>0</v>
      </c>
      <c r="AR388">
        <f t="shared" si="296"/>
        <v>0</v>
      </c>
      <c r="AS388">
        <f t="shared" si="297"/>
        <v>0</v>
      </c>
      <c r="AT388">
        <f t="shared" si="298"/>
        <v>0</v>
      </c>
      <c r="AU388">
        <f t="shared" si="299"/>
        <v>0</v>
      </c>
    </row>
    <row r="389" spans="1:51" ht="20.100000000000001" customHeight="1" x14ac:dyDescent="0.3">
      <c r="A389" s="13" t="s">
        <v>245</v>
      </c>
      <c r="B389" s="13" t="s">
        <v>247</v>
      </c>
      <c r="C389" s="15" t="s">
        <v>167</v>
      </c>
      <c r="D389" s="16">
        <v>26.2</v>
      </c>
      <c r="E389" s="16"/>
      <c r="F389" s="16">
        <f t="shared" si="265"/>
        <v>0</v>
      </c>
      <c r="G389" s="16"/>
      <c r="H389" s="16">
        <f t="shared" si="266"/>
        <v>0</v>
      </c>
      <c r="I389" s="16"/>
      <c r="J389" s="16">
        <f t="shared" si="267"/>
        <v>0</v>
      </c>
      <c r="K389" s="16">
        <f t="shared" si="268"/>
        <v>0</v>
      </c>
      <c r="L389" s="16">
        <f t="shared" si="268"/>
        <v>0</v>
      </c>
      <c r="M389" s="23" t="s">
        <v>1158</v>
      </c>
      <c r="O389" t="str">
        <f t="shared" si="269"/>
        <v>03</v>
      </c>
      <c r="P389" t="s">
        <v>1078</v>
      </c>
      <c r="Q389">
        <v>1</v>
      </c>
      <c r="R389">
        <f t="shared" si="270"/>
        <v>0</v>
      </c>
      <c r="S389">
        <f t="shared" si="271"/>
        <v>0</v>
      </c>
      <c r="T389">
        <f t="shared" si="272"/>
        <v>0</v>
      </c>
      <c r="U389">
        <f t="shared" si="273"/>
        <v>0</v>
      </c>
      <c r="V389">
        <f t="shared" si="274"/>
        <v>0</v>
      </c>
      <c r="W389">
        <f t="shared" si="275"/>
        <v>0</v>
      </c>
      <c r="X389">
        <f t="shared" si="276"/>
        <v>0</v>
      </c>
      <c r="Y389">
        <f t="shared" si="277"/>
        <v>0</v>
      </c>
      <c r="Z389">
        <f t="shared" si="278"/>
        <v>0</v>
      </c>
      <c r="AA389">
        <f t="shared" si="279"/>
        <v>0</v>
      </c>
      <c r="AB389">
        <f t="shared" si="280"/>
        <v>0</v>
      </c>
      <c r="AC389">
        <f t="shared" si="281"/>
        <v>0</v>
      </c>
      <c r="AD389">
        <f t="shared" si="282"/>
        <v>0</v>
      </c>
      <c r="AE389">
        <f t="shared" si="283"/>
        <v>0</v>
      </c>
      <c r="AF389">
        <f t="shared" si="284"/>
        <v>0</v>
      </c>
      <c r="AG389">
        <f t="shared" si="285"/>
        <v>0</v>
      </c>
      <c r="AH389">
        <f t="shared" si="286"/>
        <v>0</v>
      </c>
      <c r="AI389">
        <f t="shared" si="287"/>
        <v>0</v>
      </c>
      <c r="AJ389">
        <f t="shared" si="288"/>
        <v>0</v>
      </c>
      <c r="AK389">
        <f t="shared" si="289"/>
        <v>0</v>
      </c>
      <c r="AL389">
        <f t="shared" si="290"/>
        <v>0</v>
      </c>
      <c r="AM389">
        <f t="shared" si="291"/>
        <v>0</v>
      </c>
      <c r="AN389">
        <f t="shared" si="292"/>
        <v>0</v>
      </c>
      <c r="AO389">
        <f t="shared" si="293"/>
        <v>0</v>
      </c>
      <c r="AP389">
        <f t="shared" si="294"/>
        <v>0</v>
      </c>
      <c r="AQ389">
        <f t="shared" si="295"/>
        <v>0</v>
      </c>
      <c r="AR389">
        <f t="shared" si="296"/>
        <v>0</v>
      </c>
      <c r="AS389">
        <f t="shared" si="297"/>
        <v>0</v>
      </c>
      <c r="AT389">
        <f t="shared" si="298"/>
        <v>0</v>
      </c>
      <c r="AU389">
        <f t="shared" si="299"/>
        <v>0</v>
      </c>
    </row>
    <row r="390" spans="1:51" ht="20.100000000000001" customHeight="1" x14ac:dyDescent="0.3">
      <c r="A390" s="14"/>
      <c r="B390" s="14"/>
      <c r="C390" s="21"/>
      <c r="D390" s="16"/>
      <c r="E390" s="16"/>
      <c r="F390" s="16"/>
      <c r="G390" s="16"/>
      <c r="H390" s="16"/>
      <c r="I390" s="16"/>
      <c r="J390" s="16"/>
      <c r="K390" s="16"/>
      <c r="L390" s="16"/>
      <c r="M390" s="16"/>
    </row>
    <row r="391" spans="1:51" ht="20.100000000000001" customHeight="1" x14ac:dyDescent="0.3">
      <c r="A391" s="14"/>
      <c r="B391" s="14"/>
      <c r="C391" s="21"/>
      <c r="D391" s="16"/>
      <c r="E391" s="16"/>
      <c r="F391" s="16"/>
      <c r="G391" s="16"/>
      <c r="H391" s="16"/>
      <c r="I391" s="16"/>
      <c r="J391" s="16"/>
      <c r="K391" s="16"/>
      <c r="L391" s="16"/>
      <c r="M391" s="16"/>
    </row>
    <row r="392" spans="1:51" ht="20.100000000000001" customHeight="1" x14ac:dyDescent="0.3">
      <c r="A392" s="14"/>
      <c r="B392" s="14"/>
      <c r="C392" s="21"/>
      <c r="D392" s="16"/>
      <c r="E392" s="16"/>
      <c r="F392" s="16"/>
      <c r="G392" s="16"/>
      <c r="H392" s="16"/>
      <c r="I392" s="16"/>
      <c r="J392" s="16"/>
      <c r="K392" s="16"/>
      <c r="L392" s="16"/>
      <c r="M392" s="16"/>
    </row>
    <row r="393" spans="1:51" ht="20.100000000000001" customHeight="1" x14ac:dyDescent="0.3">
      <c r="A393" s="14"/>
      <c r="B393" s="14"/>
      <c r="C393" s="21"/>
      <c r="D393" s="16"/>
      <c r="E393" s="16"/>
      <c r="F393" s="16"/>
      <c r="G393" s="16"/>
      <c r="H393" s="16"/>
      <c r="I393" s="16"/>
      <c r="J393" s="16"/>
      <c r="K393" s="16"/>
      <c r="L393" s="16"/>
      <c r="M393" s="16"/>
    </row>
    <row r="394" spans="1:51" ht="20.100000000000001" customHeight="1" x14ac:dyDescent="0.3">
      <c r="A394" s="14"/>
      <c r="B394" s="14"/>
      <c r="C394" s="21"/>
      <c r="D394" s="16"/>
      <c r="E394" s="16"/>
      <c r="F394" s="16"/>
      <c r="G394" s="16"/>
      <c r="H394" s="16"/>
      <c r="I394" s="16"/>
      <c r="J394" s="16"/>
      <c r="K394" s="16"/>
      <c r="L394" s="16"/>
      <c r="M394" s="16"/>
    </row>
    <row r="395" spans="1:51" ht="20.100000000000001" customHeight="1" x14ac:dyDescent="0.3">
      <c r="A395" s="14"/>
      <c r="B395" s="14"/>
      <c r="C395" s="21"/>
      <c r="D395" s="16"/>
      <c r="E395" s="16"/>
      <c r="F395" s="16"/>
      <c r="G395" s="16"/>
      <c r="H395" s="16"/>
      <c r="I395" s="16"/>
      <c r="J395" s="16"/>
      <c r="K395" s="16"/>
      <c r="L395" s="16"/>
      <c r="M395" s="16"/>
    </row>
    <row r="396" spans="1:51" ht="20.100000000000001" customHeight="1" x14ac:dyDescent="0.3">
      <c r="A396" s="14"/>
      <c r="B396" s="14"/>
      <c r="C396" s="21"/>
      <c r="D396" s="16"/>
      <c r="E396" s="16"/>
      <c r="F396" s="16"/>
      <c r="G396" s="16"/>
      <c r="H396" s="16"/>
      <c r="I396" s="16"/>
      <c r="J396" s="16"/>
      <c r="K396" s="16"/>
      <c r="L396" s="16"/>
      <c r="M396" s="16"/>
    </row>
    <row r="397" spans="1:51" ht="20.100000000000001" customHeight="1" x14ac:dyDescent="0.3">
      <c r="A397" s="14"/>
      <c r="B397" s="14"/>
      <c r="C397" s="21"/>
      <c r="D397" s="16"/>
      <c r="E397" s="16"/>
      <c r="F397" s="16"/>
      <c r="G397" s="16"/>
      <c r="H397" s="16"/>
      <c r="I397" s="16"/>
      <c r="J397" s="16"/>
      <c r="K397" s="16"/>
      <c r="L397" s="16"/>
      <c r="M397" s="16"/>
    </row>
    <row r="398" spans="1:51" ht="20.100000000000001" customHeight="1" x14ac:dyDescent="0.3">
      <c r="A398" s="14"/>
      <c r="B398" s="14"/>
      <c r="C398" s="21"/>
      <c r="D398" s="16"/>
      <c r="E398" s="16"/>
      <c r="F398" s="16"/>
      <c r="G398" s="16"/>
      <c r="H398" s="16"/>
      <c r="I398" s="16"/>
      <c r="J398" s="16"/>
      <c r="K398" s="16"/>
      <c r="L398" s="16"/>
      <c r="M398" s="16"/>
    </row>
    <row r="399" spans="1:51" ht="20.100000000000001" customHeight="1" x14ac:dyDescent="0.3">
      <c r="A399" s="14"/>
      <c r="B399" s="14"/>
      <c r="C399" s="21"/>
      <c r="D399" s="16"/>
      <c r="E399" s="16"/>
      <c r="F399" s="16"/>
      <c r="G399" s="16"/>
      <c r="H399" s="16"/>
      <c r="I399" s="16"/>
      <c r="J399" s="16"/>
      <c r="K399" s="16"/>
      <c r="L399" s="16"/>
      <c r="M399" s="16"/>
    </row>
    <row r="400" spans="1:51" ht="20.100000000000001" customHeight="1" x14ac:dyDescent="0.3">
      <c r="A400" s="14"/>
      <c r="B400" s="14"/>
      <c r="C400" s="21"/>
      <c r="D400" s="16"/>
      <c r="E400" s="16"/>
      <c r="F400" s="16"/>
      <c r="G400" s="16"/>
      <c r="H400" s="16"/>
      <c r="I400" s="16"/>
      <c r="J400" s="16"/>
      <c r="K400" s="16"/>
      <c r="L400" s="16"/>
      <c r="M400" s="16"/>
    </row>
    <row r="401" spans="1:51" ht="20.100000000000001" customHeight="1" x14ac:dyDescent="0.3">
      <c r="A401" s="14"/>
      <c r="B401" s="14"/>
      <c r="C401" s="21"/>
      <c r="D401" s="16"/>
      <c r="E401" s="16"/>
      <c r="F401" s="16"/>
      <c r="G401" s="16"/>
      <c r="H401" s="16"/>
      <c r="I401" s="16"/>
      <c r="J401" s="16"/>
      <c r="K401" s="16"/>
      <c r="L401" s="16"/>
      <c r="M401" s="16"/>
    </row>
    <row r="402" spans="1:51" ht="20.100000000000001" customHeight="1" x14ac:dyDescent="0.3">
      <c r="A402" s="14"/>
      <c r="B402" s="14"/>
      <c r="C402" s="21"/>
      <c r="D402" s="16"/>
      <c r="E402" s="16"/>
      <c r="F402" s="16"/>
      <c r="G402" s="16"/>
      <c r="H402" s="16"/>
      <c r="I402" s="16"/>
      <c r="J402" s="16"/>
      <c r="K402" s="16"/>
      <c r="L402" s="16"/>
      <c r="M402" s="16"/>
    </row>
    <row r="403" spans="1:51" ht="20.100000000000001" customHeight="1" x14ac:dyDescent="0.3">
      <c r="A403" s="17" t="s">
        <v>320</v>
      </c>
      <c r="B403" s="18"/>
      <c r="C403" s="19"/>
      <c r="D403" s="20"/>
      <c r="E403" s="20"/>
      <c r="F403" s="20">
        <f>ROUNDDOWN(SUMIF(Q384:Q402, "1", F384:F402), 0)</f>
        <v>0</v>
      </c>
      <c r="G403" s="20"/>
      <c r="H403" s="20">
        <f>ROUNDDOWN(SUMIF(Q384:Q402, "1", H384:H402), 0)</f>
        <v>0</v>
      </c>
      <c r="I403" s="20"/>
      <c r="J403" s="20">
        <f>ROUNDDOWN(SUMIF(Q384:Q402, "1", J384:J402), 0)</f>
        <v>0</v>
      </c>
      <c r="K403" s="20"/>
      <c r="L403" s="20">
        <f>F403+H403+J403</f>
        <v>0</v>
      </c>
      <c r="M403" s="20"/>
      <c r="R403">
        <f t="shared" ref="R403:AY403" si="300">ROUNDDOWN(SUM(R384:R389), 0)</f>
        <v>0</v>
      </c>
      <c r="S403">
        <f t="shared" si="300"/>
        <v>0</v>
      </c>
      <c r="T403">
        <f t="shared" si="300"/>
        <v>0</v>
      </c>
      <c r="U403">
        <f t="shared" si="300"/>
        <v>0</v>
      </c>
      <c r="V403">
        <f t="shared" si="300"/>
        <v>0</v>
      </c>
      <c r="W403">
        <f t="shared" si="300"/>
        <v>0</v>
      </c>
      <c r="X403">
        <f t="shared" si="300"/>
        <v>0</v>
      </c>
      <c r="Y403">
        <f t="shared" si="300"/>
        <v>0</v>
      </c>
      <c r="Z403">
        <f t="shared" si="300"/>
        <v>0</v>
      </c>
      <c r="AA403">
        <f t="shared" si="300"/>
        <v>0</v>
      </c>
      <c r="AB403">
        <f t="shared" si="300"/>
        <v>0</v>
      </c>
      <c r="AC403">
        <f t="shared" si="300"/>
        <v>0</v>
      </c>
      <c r="AD403">
        <f t="shared" si="300"/>
        <v>0</v>
      </c>
      <c r="AE403">
        <f t="shared" si="300"/>
        <v>0</v>
      </c>
      <c r="AF403">
        <f t="shared" si="300"/>
        <v>0</v>
      </c>
      <c r="AG403">
        <f t="shared" si="300"/>
        <v>0</v>
      </c>
      <c r="AH403">
        <f t="shared" si="300"/>
        <v>0</v>
      </c>
      <c r="AI403">
        <f t="shared" si="300"/>
        <v>0</v>
      </c>
      <c r="AJ403">
        <f t="shared" si="300"/>
        <v>0</v>
      </c>
      <c r="AK403">
        <f t="shared" si="300"/>
        <v>0</v>
      </c>
      <c r="AL403">
        <f t="shared" si="300"/>
        <v>0</v>
      </c>
      <c r="AM403">
        <f t="shared" si="300"/>
        <v>0</v>
      </c>
      <c r="AN403">
        <f t="shared" si="300"/>
        <v>0</v>
      </c>
      <c r="AO403">
        <f t="shared" si="300"/>
        <v>0</v>
      </c>
      <c r="AP403">
        <f t="shared" si="300"/>
        <v>0</v>
      </c>
      <c r="AQ403">
        <f t="shared" si="300"/>
        <v>0</v>
      </c>
      <c r="AR403">
        <f t="shared" si="300"/>
        <v>0</v>
      </c>
      <c r="AS403">
        <f t="shared" si="300"/>
        <v>0</v>
      </c>
      <c r="AT403">
        <f t="shared" si="300"/>
        <v>0</v>
      </c>
      <c r="AU403">
        <f t="shared" si="300"/>
        <v>0</v>
      </c>
      <c r="AV403">
        <f t="shared" si="300"/>
        <v>0</v>
      </c>
      <c r="AW403">
        <f t="shared" si="300"/>
        <v>0</v>
      </c>
      <c r="AX403">
        <f t="shared" si="300"/>
        <v>0</v>
      </c>
      <c r="AY403">
        <f t="shared" si="300"/>
        <v>0</v>
      </c>
    </row>
    <row r="404" spans="1:51" ht="20.100000000000001" customHeight="1" x14ac:dyDescent="0.3">
      <c r="A404" s="57" t="s">
        <v>1159</v>
      </c>
      <c r="B404" s="58"/>
      <c r="C404" s="58"/>
      <c r="D404" s="58"/>
      <c r="E404" s="58"/>
      <c r="F404" s="58"/>
      <c r="G404" s="58"/>
      <c r="H404" s="58"/>
      <c r="I404" s="58"/>
      <c r="J404" s="58"/>
      <c r="K404" s="58"/>
      <c r="L404" s="58"/>
      <c r="M404" s="58"/>
    </row>
    <row r="405" spans="1:51" ht="20.100000000000001" customHeight="1" x14ac:dyDescent="0.3">
      <c r="A405" s="13" t="s">
        <v>261</v>
      </c>
      <c r="B405" s="13" t="s">
        <v>262</v>
      </c>
      <c r="C405" s="15" t="s">
        <v>263</v>
      </c>
      <c r="D405" s="16">
        <v>34</v>
      </c>
      <c r="E405" s="16"/>
      <c r="F405" s="16">
        <f>ROUNDDOWN(D405*E405, 0)</f>
        <v>0</v>
      </c>
      <c r="G405" s="16"/>
      <c r="H405" s="16">
        <f>ROUNDDOWN(D405*G405, 0)</f>
        <v>0</v>
      </c>
      <c r="I405" s="16"/>
      <c r="J405" s="16">
        <f>ROUNDDOWN(D405*I405, 0)</f>
        <v>0</v>
      </c>
      <c r="K405" s="16">
        <f>E405+G405+I405</f>
        <v>0</v>
      </c>
      <c r="L405" s="16">
        <f>F405+H405+J405</f>
        <v>0</v>
      </c>
      <c r="M405" s="23" t="s">
        <v>1160</v>
      </c>
      <c r="O405" t="str">
        <f>"03"</f>
        <v>03</v>
      </c>
      <c r="P405" t="s">
        <v>1079</v>
      </c>
      <c r="Q405">
        <v>1</v>
      </c>
      <c r="R405">
        <f>IF(P405="기계경비", J405, 0)</f>
        <v>0</v>
      </c>
      <c r="S405">
        <f>IF(P405="운반비", L405, 0)</f>
        <v>0</v>
      </c>
      <c r="T405">
        <f>IF(P405="작업부산물", F405, 0)</f>
        <v>0</v>
      </c>
      <c r="U405">
        <f>IF(P405="관급", F405, 0)</f>
        <v>0</v>
      </c>
      <c r="V405">
        <f>IF(P405="외주비", J405, 0)</f>
        <v>0</v>
      </c>
      <c r="W405">
        <f>IF(P405="장비비", J405, 0)</f>
        <v>0</v>
      </c>
      <c r="X405">
        <f>IF(P405="폐기물처리비", L405, 0)</f>
        <v>0</v>
      </c>
      <c r="Y405">
        <f>IF(P405="가설비", J405, 0)</f>
        <v>0</v>
      </c>
      <c r="Z405">
        <f>IF(P405="잡비제외분", F405, 0)</f>
        <v>0</v>
      </c>
      <c r="AA405">
        <f>IF(P405="사급자재대", L405, 0)</f>
        <v>0</v>
      </c>
      <c r="AB405">
        <f>IF(P405="관급자재대", L405, 0)</f>
        <v>0</v>
      </c>
      <c r="AC405">
        <f>IF(P405="사용자항목1", L405, 0)</f>
        <v>0</v>
      </c>
      <c r="AD405">
        <f>IF(P405="사용자항목2", L405, 0)</f>
        <v>0</v>
      </c>
      <c r="AE405">
        <f>IF(P405="안전관리비", L405, 0)</f>
        <v>0</v>
      </c>
      <c r="AF405">
        <f>IF(P405="품질관리비", L405, 0)</f>
        <v>0</v>
      </c>
      <c r="AG405">
        <f>IF(P405="작업부산물(철거해체)", L405, 0)</f>
        <v>0</v>
      </c>
      <c r="AH405">
        <f>IF(P405="사용자항목6", L405, 0)</f>
        <v>0</v>
      </c>
      <c r="AI405">
        <f>IF(P405="사용자항목7", L405, 0)</f>
        <v>0</v>
      </c>
      <c r="AJ405">
        <f>IF(P405="관급자재대(관급자)", L405, 0)</f>
        <v>0</v>
      </c>
      <c r="AK405">
        <f>IF(P405="관급자재대(관급자)", L405, 0)</f>
        <v>0</v>
      </c>
      <c r="AL405">
        <f>IF(P405="사용자항목10", L405, 0)</f>
        <v>0</v>
      </c>
      <c r="AM405">
        <f>IF(P405="폐기물처리비(일반)", L405, 0)</f>
        <v>0</v>
      </c>
      <c r="AN405">
        <f>IF(P405="폐기물처리비(지정)", L405, 0)</f>
        <v>0</v>
      </c>
      <c r="AO405">
        <f>IF(P405="사용자항목13", L405, 0)</f>
        <v>0</v>
      </c>
      <c r="AP405">
        <f>IF(P405="사용자항목14", L405, 0)</f>
        <v>0</v>
      </c>
      <c r="AQ405">
        <f>IF(P405="사용자항목15", L405, 0)</f>
        <v>0</v>
      </c>
      <c r="AR405">
        <f>IF(P405="사용자항목16", L405, 0)</f>
        <v>0</v>
      </c>
      <c r="AS405">
        <f>IF(P405="사용자항목17", L405, 0)</f>
        <v>0</v>
      </c>
      <c r="AT405">
        <f>IF(P405="사용자항목18", L405, 0)</f>
        <v>0</v>
      </c>
      <c r="AU405">
        <f>IF(P405="사용자항목19", L405, 0)</f>
        <v>0</v>
      </c>
    </row>
    <row r="406" spans="1:51" ht="20.100000000000001" customHeight="1" x14ac:dyDescent="0.3">
      <c r="A406" s="13" t="s">
        <v>258</v>
      </c>
      <c r="B406" s="13" t="s">
        <v>259</v>
      </c>
      <c r="C406" s="15" t="s">
        <v>253</v>
      </c>
      <c r="D406" s="16">
        <v>7</v>
      </c>
      <c r="E406" s="16"/>
      <c r="F406" s="16">
        <f>ROUNDDOWN(D406*E406, 0)</f>
        <v>0</v>
      </c>
      <c r="G406" s="16"/>
      <c r="H406" s="16">
        <f>ROUNDDOWN(D406*G406, 0)</f>
        <v>0</v>
      </c>
      <c r="I406" s="16"/>
      <c r="J406" s="16">
        <f>ROUNDDOWN(D406*I406, 0)</f>
        <v>0</v>
      </c>
      <c r="K406" s="16">
        <f>E406+G406+I406</f>
        <v>0</v>
      </c>
      <c r="L406" s="16">
        <f>F406+H406+J406</f>
        <v>0</v>
      </c>
      <c r="M406" s="23" t="s">
        <v>1161</v>
      </c>
      <c r="O406" t="str">
        <f>"03"</f>
        <v>03</v>
      </c>
      <c r="P406" t="s">
        <v>1079</v>
      </c>
      <c r="Q406">
        <v>1</v>
      </c>
      <c r="R406">
        <f>IF(P406="기계경비", J406, 0)</f>
        <v>0</v>
      </c>
      <c r="S406">
        <f>IF(P406="운반비", L406, 0)</f>
        <v>0</v>
      </c>
      <c r="T406">
        <f>IF(P406="작업부산물", F406, 0)</f>
        <v>0</v>
      </c>
      <c r="U406">
        <f>IF(P406="관급", F406, 0)</f>
        <v>0</v>
      </c>
      <c r="V406">
        <f>IF(P406="외주비", J406, 0)</f>
        <v>0</v>
      </c>
      <c r="W406">
        <f>IF(P406="장비비", J406, 0)</f>
        <v>0</v>
      </c>
      <c r="X406">
        <f>IF(P406="폐기물처리비", L406, 0)</f>
        <v>0</v>
      </c>
      <c r="Y406">
        <f>IF(P406="가설비", J406, 0)</f>
        <v>0</v>
      </c>
      <c r="Z406">
        <f>IF(P406="잡비제외분", F406, 0)</f>
        <v>0</v>
      </c>
      <c r="AA406">
        <f>IF(P406="사급자재대", L406, 0)</f>
        <v>0</v>
      </c>
      <c r="AB406">
        <f>IF(P406="관급자재대", L406, 0)</f>
        <v>0</v>
      </c>
      <c r="AC406">
        <f>IF(P406="사용자항목1", L406, 0)</f>
        <v>0</v>
      </c>
      <c r="AD406">
        <f>IF(P406="사용자항목2", L406, 0)</f>
        <v>0</v>
      </c>
      <c r="AE406">
        <f>IF(P406="안전관리비", L406, 0)</f>
        <v>0</v>
      </c>
      <c r="AF406">
        <f>IF(P406="품질관리비", L406, 0)</f>
        <v>0</v>
      </c>
      <c r="AG406">
        <f>IF(P406="작업부산물(철거해체)", L406, 0)</f>
        <v>0</v>
      </c>
      <c r="AH406">
        <f>IF(P406="사용자항목6", L406, 0)</f>
        <v>0</v>
      </c>
      <c r="AI406">
        <f>IF(P406="사용자항목7", L406, 0)</f>
        <v>0</v>
      </c>
      <c r="AJ406">
        <f>IF(P406="관급자재대(관급자)", L406, 0)</f>
        <v>0</v>
      </c>
      <c r="AK406">
        <f>IF(P406="관급자재대(관급자)", L406, 0)</f>
        <v>0</v>
      </c>
      <c r="AL406">
        <f>IF(P406="사용자항목10", L406, 0)</f>
        <v>0</v>
      </c>
      <c r="AM406">
        <f>IF(P406="폐기물처리비(일반)", L406, 0)</f>
        <v>0</v>
      </c>
      <c r="AN406">
        <f>IF(P406="폐기물처리비(지정)", L406, 0)</f>
        <v>0</v>
      </c>
      <c r="AO406">
        <f>IF(P406="사용자항목13", L406, 0)</f>
        <v>0</v>
      </c>
      <c r="AP406">
        <f>IF(P406="사용자항목14", L406, 0)</f>
        <v>0</v>
      </c>
      <c r="AQ406">
        <f>IF(P406="사용자항목15", L406, 0)</f>
        <v>0</v>
      </c>
      <c r="AR406">
        <f>IF(P406="사용자항목16", L406, 0)</f>
        <v>0</v>
      </c>
      <c r="AS406">
        <f>IF(P406="사용자항목17", L406, 0)</f>
        <v>0</v>
      </c>
      <c r="AT406">
        <f>IF(P406="사용자항목18", L406, 0)</f>
        <v>0</v>
      </c>
      <c r="AU406">
        <f>IF(P406="사용자항목19", L406, 0)</f>
        <v>0</v>
      </c>
      <c r="AY406" s="1" t="s">
        <v>260</v>
      </c>
    </row>
    <row r="407" spans="1:51" ht="20.100000000000001" customHeight="1" x14ac:dyDescent="0.3">
      <c r="A407" s="14"/>
      <c r="B407" s="14"/>
      <c r="C407" s="21"/>
      <c r="D407" s="16"/>
      <c r="E407" s="16"/>
      <c r="F407" s="16"/>
      <c r="G407" s="16"/>
      <c r="H407" s="16"/>
      <c r="I407" s="16"/>
      <c r="J407" s="16"/>
      <c r="K407" s="16"/>
      <c r="L407" s="16"/>
      <c r="M407" s="16"/>
    </row>
    <row r="408" spans="1:51" ht="20.100000000000001" customHeight="1" x14ac:dyDescent="0.3">
      <c r="A408" s="14"/>
      <c r="B408" s="14"/>
      <c r="C408" s="21"/>
      <c r="D408" s="16"/>
      <c r="E408" s="16"/>
      <c r="F408" s="16"/>
      <c r="G408" s="16"/>
      <c r="H408" s="16"/>
      <c r="I408" s="16"/>
      <c r="J408" s="16"/>
      <c r="K408" s="16"/>
      <c r="L408" s="16"/>
      <c r="M408" s="16"/>
    </row>
    <row r="409" spans="1:51" ht="20.100000000000001" customHeight="1" x14ac:dyDescent="0.3">
      <c r="A409" s="14"/>
      <c r="B409" s="14"/>
      <c r="C409" s="21"/>
      <c r="D409" s="16"/>
      <c r="E409" s="16"/>
      <c r="F409" s="16"/>
      <c r="G409" s="16"/>
      <c r="H409" s="16"/>
      <c r="I409" s="16"/>
      <c r="J409" s="16"/>
      <c r="K409" s="16"/>
      <c r="L409" s="16"/>
      <c r="M409" s="16"/>
    </row>
    <row r="410" spans="1:51" ht="20.100000000000001" customHeight="1" x14ac:dyDescent="0.3">
      <c r="A410" s="14"/>
      <c r="B410" s="14"/>
      <c r="C410" s="21"/>
      <c r="D410" s="16"/>
      <c r="E410" s="16"/>
      <c r="F410" s="16"/>
      <c r="G410" s="16"/>
      <c r="H410" s="16"/>
      <c r="I410" s="16"/>
      <c r="J410" s="16"/>
      <c r="K410" s="16"/>
      <c r="L410" s="16"/>
      <c r="M410" s="16"/>
    </row>
    <row r="411" spans="1:51" ht="20.100000000000001" customHeight="1" x14ac:dyDescent="0.3">
      <c r="A411" s="14"/>
      <c r="B411" s="14"/>
      <c r="C411" s="21"/>
      <c r="D411" s="16"/>
      <c r="E411" s="16"/>
      <c r="F411" s="16"/>
      <c r="G411" s="16"/>
      <c r="H411" s="16"/>
      <c r="I411" s="16"/>
      <c r="J411" s="16"/>
      <c r="K411" s="16"/>
      <c r="L411" s="16"/>
      <c r="M411" s="16"/>
    </row>
    <row r="412" spans="1:51" ht="20.100000000000001" customHeight="1" x14ac:dyDescent="0.3">
      <c r="A412" s="14"/>
      <c r="B412" s="14"/>
      <c r="C412" s="21"/>
      <c r="D412" s="16"/>
      <c r="E412" s="16"/>
      <c r="F412" s="16"/>
      <c r="G412" s="16"/>
      <c r="H412" s="16"/>
      <c r="I412" s="16"/>
      <c r="J412" s="16"/>
      <c r="K412" s="16"/>
      <c r="L412" s="16"/>
      <c r="M412" s="16"/>
    </row>
    <row r="413" spans="1:51" ht="20.100000000000001" customHeight="1" x14ac:dyDescent="0.3">
      <c r="A413" s="14"/>
      <c r="B413" s="14"/>
      <c r="C413" s="21"/>
      <c r="D413" s="16"/>
      <c r="E413" s="16"/>
      <c r="F413" s="16"/>
      <c r="G413" s="16"/>
      <c r="H413" s="16"/>
      <c r="I413" s="16"/>
      <c r="J413" s="16"/>
      <c r="K413" s="16"/>
      <c r="L413" s="16"/>
      <c r="M413" s="16"/>
    </row>
    <row r="414" spans="1:51" ht="20.100000000000001" customHeight="1" x14ac:dyDescent="0.3">
      <c r="A414" s="14"/>
      <c r="B414" s="14"/>
      <c r="C414" s="21"/>
      <c r="D414" s="16"/>
      <c r="E414" s="16"/>
      <c r="F414" s="16"/>
      <c r="G414" s="16"/>
      <c r="H414" s="16"/>
      <c r="I414" s="16"/>
      <c r="J414" s="16"/>
      <c r="K414" s="16"/>
      <c r="L414" s="16"/>
      <c r="M414" s="16"/>
    </row>
    <row r="415" spans="1:51" ht="20.100000000000001" customHeight="1" x14ac:dyDescent="0.3">
      <c r="A415" s="14"/>
      <c r="B415" s="14"/>
      <c r="C415" s="21"/>
      <c r="D415" s="16"/>
      <c r="E415" s="16"/>
      <c r="F415" s="16"/>
      <c r="G415" s="16"/>
      <c r="H415" s="16"/>
      <c r="I415" s="16"/>
      <c r="J415" s="16"/>
      <c r="K415" s="16"/>
      <c r="L415" s="16"/>
      <c r="M415" s="16"/>
    </row>
    <row r="416" spans="1:51" ht="20.100000000000001" customHeight="1" x14ac:dyDescent="0.3">
      <c r="A416" s="14"/>
      <c r="B416" s="14"/>
      <c r="C416" s="21"/>
      <c r="D416" s="16"/>
      <c r="E416" s="16"/>
      <c r="F416" s="16"/>
      <c r="G416" s="16"/>
      <c r="H416" s="16"/>
      <c r="I416" s="16"/>
      <c r="J416" s="16"/>
      <c r="K416" s="16"/>
      <c r="L416" s="16"/>
      <c r="M416" s="16"/>
    </row>
    <row r="417" spans="1:51" ht="20.100000000000001" customHeight="1" x14ac:dyDescent="0.3">
      <c r="A417" s="14"/>
      <c r="B417" s="14"/>
      <c r="C417" s="21"/>
      <c r="D417" s="16"/>
      <c r="E417" s="16"/>
      <c r="F417" s="16"/>
      <c r="G417" s="16"/>
      <c r="H417" s="16"/>
      <c r="I417" s="16"/>
      <c r="J417" s="16"/>
      <c r="K417" s="16"/>
      <c r="L417" s="16"/>
      <c r="M417" s="16"/>
    </row>
    <row r="418" spans="1:51" ht="20.100000000000001" customHeight="1" x14ac:dyDescent="0.3">
      <c r="A418" s="14"/>
      <c r="B418" s="14"/>
      <c r="C418" s="21"/>
      <c r="D418" s="16"/>
      <c r="E418" s="16"/>
      <c r="F418" s="16"/>
      <c r="G418" s="16"/>
      <c r="H418" s="16"/>
      <c r="I418" s="16"/>
      <c r="J418" s="16"/>
      <c r="K418" s="16"/>
      <c r="L418" s="16"/>
      <c r="M418" s="16"/>
    </row>
    <row r="419" spans="1:51" ht="20.100000000000001" customHeight="1" x14ac:dyDescent="0.3">
      <c r="A419" s="14"/>
      <c r="B419" s="14"/>
      <c r="C419" s="21"/>
      <c r="D419" s="16"/>
      <c r="E419" s="16"/>
      <c r="F419" s="16"/>
      <c r="G419" s="16"/>
      <c r="H419" s="16"/>
      <c r="I419" s="16"/>
      <c r="J419" s="16"/>
      <c r="K419" s="16"/>
      <c r="L419" s="16"/>
      <c r="M419" s="16"/>
    </row>
    <row r="420" spans="1:51" ht="20.100000000000001" customHeight="1" x14ac:dyDescent="0.3">
      <c r="A420" s="14"/>
      <c r="B420" s="14"/>
      <c r="C420" s="21"/>
      <c r="D420" s="16"/>
      <c r="E420" s="16"/>
      <c r="F420" s="16"/>
      <c r="G420" s="16"/>
      <c r="H420" s="16"/>
      <c r="I420" s="16"/>
      <c r="J420" s="16"/>
      <c r="K420" s="16"/>
      <c r="L420" s="16"/>
      <c r="M420" s="16"/>
    </row>
    <row r="421" spans="1:51" ht="20.100000000000001" customHeight="1" x14ac:dyDescent="0.3">
      <c r="A421" s="14"/>
      <c r="B421" s="14"/>
      <c r="C421" s="21"/>
      <c r="D421" s="16"/>
      <c r="E421" s="16"/>
      <c r="F421" s="16"/>
      <c r="G421" s="16"/>
      <c r="H421" s="16"/>
      <c r="I421" s="16"/>
      <c r="J421" s="16"/>
      <c r="K421" s="16"/>
      <c r="L421" s="16"/>
      <c r="M421" s="16"/>
    </row>
    <row r="422" spans="1:51" ht="20.100000000000001" customHeight="1" x14ac:dyDescent="0.3">
      <c r="A422" s="14"/>
      <c r="B422" s="14"/>
      <c r="C422" s="21"/>
      <c r="D422" s="16"/>
      <c r="E422" s="16"/>
      <c r="F422" s="16"/>
      <c r="G422" s="16"/>
      <c r="H422" s="16"/>
      <c r="I422" s="16"/>
      <c r="J422" s="16"/>
      <c r="K422" s="16"/>
      <c r="L422" s="16"/>
      <c r="M422" s="16"/>
    </row>
    <row r="423" spans="1:51" ht="20.100000000000001" customHeight="1" x14ac:dyDescent="0.3">
      <c r="A423" s="14"/>
      <c r="B423" s="14"/>
      <c r="C423" s="21"/>
      <c r="D423" s="16"/>
      <c r="E423" s="16"/>
      <c r="F423" s="16"/>
      <c r="G423" s="16"/>
      <c r="H423" s="16"/>
      <c r="I423" s="16"/>
      <c r="J423" s="16"/>
      <c r="K423" s="16"/>
      <c r="L423" s="16"/>
      <c r="M423" s="16"/>
    </row>
    <row r="424" spans="1:51" ht="20.100000000000001" customHeight="1" x14ac:dyDescent="0.3">
      <c r="A424" s="17" t="s">
        <v>320</v>
      </c>
      <c r="B424" s="18"/>
      <c r="C424" s="19"/>
      <c r="D424" s="20"/>
      <c r="E424" s="20"/>
      <c r="F424" s="20">
        <f>ROUNDDOWN(SUMIF(Q405:Q423, "1", F405:F423), 0)</f>
        <v>0</v>
      </c>
      <c r="G424" s="20"/>
      <c r="H424" s="20">
        <f>ROUNDDOWN(SUMIF(Q405:Q423, "1", H405:H423), 0)</f>
        <v>0</v>
      </c>
      <c r="I424" s="20"/>
      <c r="J424" s="20">
        <f>ROUNDDOWN(SUMIF(Q405:Q423, "1", J405:J423), 0)</f>
        <v>0</v>
      </c>
      <c r="K424" s="20"/>
      <c r="L424" s="20">
        <f>F424+H424+J424</f>
        <v>0</v>
      </c>
      <c r="M424" s="20"/>
      <c r="R424">
        <f t="shared" ref="R424:AY424" si="301">ROUNDDOWN(SUM(R405:R406), 0)</f>
        <v>0</v>
      </c>
      <c r="S424">
        <f t="shared" si="301"/>
        <v>0</v>
      </c>
      <c r="T424">
        <f t="shared" si="301"/>
        <v>0</v>
      </c>
      <c r="U424">
        <f t="shared" si="301"/>
        <v>0</v>
      </c>
      <c r="V424">
        <f t="shared" si="301"/>
        <v>0</v>
      </c>
      <c r="W424">
        <f t="shared" si="301"/>
        <v>0</v>
      </c>
      <c r="X424">
        <f t="shared" si="301"/>
        <v>0</v>
      </c>
      <c r="Y424">
        <f t="shared" si="301"/>
        <v>0</v>
      </c>
      <c r="Z424">
        <f t="shared" si="301"/>
        <v>0</v>
      </c>
      <c r="AA424">
        <f t="shared" si="301"/>
        <v>0</v>
      </c>
      <c r="AB424">
        <f t="shared" si="301"/>
        <v>0</v>
      </c>
      <c r="AC424">
        <f t="shared" si="301"/>
        <v>0</v>
      </c>
      <c r="AD424">
        <f t="shared" si="301"/>
        <v>0</v>
      </c>
      <c r="AE424">
        <f t="shared" si="301"/>
        <v>0</v>
      </c>
      <c r="AF424">
        <f t="shared" si="301"/>
        <v>0</v>
      </c>
      <c r="AG424">
        <f t="shared" si="301"/>
        <v>0</v>
      </c>
      <c r="AH424">
        <f t="shared" si="301"/>
        <v>0</v>
      </c>
      <c r="AI424">
        <f t="shared" si="301"/>
        <v>0</v>
      </c>
      <c r="AJ424">
        <f t="shared" si="301"/>
        <v>0</v>
      </c>
      <c r="AK424">
        <f t="shared" si="301"/>
        <v>0</v>
      </c>
      <c r="AL424">
        <f t="shared" si="301"/>
        <v>0</v>
      </c>
      <c r="AM424">
        <f t="shared" si="301"/>
        <v>0</v>
      </c>
      <c r="AN424">
        <f t="shared" si="301"/>
        <v>0</v>
      </c>
      <c r="AO424">
        <f t="shared" si="301"/>
        <v>0</v>
      </c>
      <c r="AP424">
        <f t="shared" si="301"/>
        <v>0</v>
      </c>
      <c r="AQ424">
        <f t="shared" si="301"/>
        <v>0</v>
      </c>
      <c r="AR424">
        <f t="shared" si="301"/>
        <v>0</v>
      </c>
      <c r="AS424">
        <f t="shared" si="301"/>
        <v>0</v>
      </c>
      <c r="AT424">
        <f t="shared" si="301"/>
        <v>0</v>
      </c>
      <c r="AU424">
        <f t="shared" si="301"/>
        <v>0</v>
      </c>
      <c r="AV424">
        <f t="shared" si="301"/>
        <v>0</v>
      </c>
      <c r="AW424">
        <f t="shared" si="301"/>
        <v>0</v>
      </c>
      <c r="AX424">
        <f t="shared" si="301"/>
        <v>0</v>
      </c>
      <c r="AY424">
        <f t="shared" si="301"/>
        <v>0</v>
      </c>
    </row>
    <row r="425" spans="1:51" ht="20.100000000000001" customHeight="1" x14ac:dyDescent="0.3">
      <c r="A425" s="57" t="s">
        <v>1162</v>
      </c>
      <c r="B425" s="58"/>
      <c r="C425" s="58"/>
      <c r="D425" s="58"/>
      <c r="E425" s="58"/>
      <c r="F425" s="58"/>
      <c r="G425" s="58"/>
      <c r="H425" s="58"/>
      <c r="I425" s="58"/>
      <c r="J425" s="58"/>
      <c r="K425" s="58"/>
      <c r="L425" s="58"/>
      <c r="M425" s="58"/>
    </row>
    <row r="426" spans="1:51" ht="20.100000000000001" customHeight="1" x14ac:dyDescent="0.3">
      <c r="A426" s="13" t="s">
        <v>1163</v>
      </c>
      <c r="B426" s="14"/>
      <c r="C426" s="15" t="s">
        <v>314</v>
      </c>
      <c r="D426" s="16">
        <v>1</v>
      </c>
      <c r="E426" s="16"/>
      <c r="F426" s="16">
        <f>ROUNDDOWN(D426*E426, 0)</f>
        <v>0</v>
      </c>
      <c r="G426" s="16"/>
      <c r="H426" s="16">
        <f>ROUNDDOWN(D426*G426, 0)</f>
        <v>0</v>
      </c>
      <c r="I426" s="16"/>
      <c r="J426" s="16">
        <f>ROUNDDOWN(D426*I426, 0)</f>
        <v>0</v>
      </c>
      <c r="K426" s="16">
        <f>E426+G426+I426</f>
        <v>0</v>
      </c>
      <c r="L426" s="16">
        <f>F426+H426+J426</f>
        <v>0</v>
      </c>
      <c r="M426" s="16"/>
      <c r="O426" t="str">
        <f>""</f>
        <v/>
      </c>
      <c r="P426" s="1" t="s">
        <v>308</v>
      </c>
      <c r="Q426">
        <v>1</v>
      </c>
      <c r="R426">
        <f>IF(P426="기계경비", J426, 0)</f>
        <v>0</v>
      </c>
      <c r="S426">
        <f>IF(P426="운반비", L426, 0)</f>
        <v>0</v>
      </c>
      <c r="T426">
        <f>IF(P426="작업부산물", F426, 0)</f>
        <v>0</v>
      </c>
      <c r="U426">
        <f>IF(P426="관급", F426, 0)</f>
        <v>0</v>
      </c>
      <c r="V426">
        <f>IF(P426="외주비", J426, 0)</f>
        <v>0</v>
      </c>
      <c r="W426">
        <f>IF(P426="장비비", J426, 0)</f>
        <v>0</v>
      </c>
      <c r="X426">
        <f>IF(P426="폐기물처리비", L426, 0)</f>
        <v>0</v>
      </c>
      <c r="Y426">
        <f>IF(P426="가설비", J426, 0)</f>
        <v>0</v>
      </c>
      <c r="Z426">
        <f>IF(P426="잡비제외분", F426, 0)</f>
        <v>0</v>
      </c>
      <c r="AA426">
        <f>IF(P426="사급자재대", L426, 0)</f>
        <v>0</v>
      </c>
      <c r="AB426">
        <f>IF(P426="관급자재대", L426, 0)</f>
        <v>0</v>
      </c>
      <c r="AC426">
        <f>IF(P426="사용자항목1", L426, 0)</f>
        <v>0</v>
      </c>
      <c r="AD426">
        <f>IF(P426="사용자항목2", L426, 0)</f>
        <v>0</v>
      </c>
      <c r="AE426">
        <f>IF(P426="안전관리비", L426, 0)</f>
        <v>0</v>
      </c>
      <c r="AF426">
        <f>IF(P426="품질관리비", L426, 0)</f>
        <v>0</v>
      </c>
      <c r="AG426">
        <f>IF(P426="작업부산물(철거해체)", L426, 0)</f>
        <v>0</v>
      </c>
      <c r="AH426">
        <f>IF(P426="사용자항목6", L426, 0)</f>
        <v>0</v>
      </c>
      <c r="AI426">
        <f>IF(P426="사용자항목7", L426, 0)</f>
        <v>0</v>
      </c>
      <c r="AJ426">
        <f>IF(P426="관급자재대(관급자)", L426, 0)</f>
        <v>0</v>
      </c>
      <c r="AK426">
        <f>IF(P426="관급자재대(관급자)", L426, 0)</f>
        <v>0</v>
      </c>
      <c r="AL426">
        <f>IF(P426="사용자항목10", L426, 0)</f>
        <v>0</v>
      </c>
      <c r="AM426">
        <f>IF(P426="폐기물처리비(일반)", L426, 0)</f>
        <v>0</v>
      </c>
      <c r="AN426">
        <f>IF(P426="폐기물처리비(지정)", L426, 0)</f>
        <v>0</v>
      </c>
      <c r="AO426">
        <f>IF(P426="사용자항목13", L426, 0)</f>
        <v>0</v>
      </c>
      <c r="AP426">
        <f>IF(P426="사용자항목14", L426, 0)</f>
        <v>0</v>
      </c>
      <c r="AQ426">
        <f>IF(P426="사용자항목15", L426, 0)</f>
        <v>0</v>
      </c>
      <c r="AR426">
        <f>IF(P426="사용자항목16", L426, 0)</f>
        <v>0</v>
      </c>
      <c r="AS426">
        <f>IF(P426="사용자항목17", L426, 0)</f>
        <v>0</v>
      </c>
      <c r="AT426">
        <f>IF(P426="사용자항목18", L426, 0)</f>
        <v>0</v>
      </c>
      <c r="AU426">
        <f>IF(P426="사용자항목19", L426, 0)</f>
        <v>0</v>
      </c>
    </row>
    <row r="427" spans="1:51" ht="20.100000000000001" customHeight="1" x14ac:dyDescent="0.3">
      <c r="A427" s="14"/>
      <c r="B427" s="14"/>
      <c r="C427" s="21"/>
      <c r="D427" s="16"/>
      <c r="E427" s="16"/>
      <c r="F427" s="16"/>
      <c r="G427" s="16"/>
      <c r="H427" s="16"/>
      <c r="I427" s="16"/>
      <c r="J427" s="16"/>
      <c r="K427" s="16"/>
      <c r="L427" s="16"/>
      <c r="M427" s="16"/>
    </row>
    <row r="428" spans="1:51" ht="20.100000000000001" customHeight="1" x14ac:dyDescent="0.3">
      <c r="A428" s="14"/>
      <c r="B428" s="14"/>
      <c r="C428" s="21"/>
      <c r="D428" s="16"/>
      <c r="E428" s="16"/>
      <c r="F428" s="16"/>
      <c r="G428" s="16"/>
      <c r="H428" s="16"/>
      <c r="I428" s="16"/>
      <c r="J428" s="16"/>
      <c r="K428" s="16"/>
      <c r="L428" s="16"/>
      <c r="M428" s="16"/>
    </row>
    <row r="429" spans="1:51" ht="20.100000000000001" customHeight="1" x14ac:dyDescent="0.3">
      <c r="A429" s="14"/>
      <c r="B429" s="14"/>
      <c r="C429" s="21"/>
      <c r="D429" s="16"/>
      <c r="E429" s="16"/>
      <c r="F429" s="16"/>
      <c r="G429" s="16"/>
      <c r="H429" s="16"/>
      <c r="I429" s="16"/>
      <c r="J429" s="16"/>
      <c r="K429" s="16"/>
      <c r="L429" s="16"/>
      <c r="M429" s="16"/>
    </row>
    <row r="430" spans="1:51" ht="20.100000000000001" customHeight="1" x14ac:dyDescent="0.3">
      <c r="A430" s="14"/>
      <c r="B430" s="14"/>
      <c r="C430" s="21"/>
      <c r="D430" s="16"/>
      <c r="E430" s="16"/>
      <c r="F430" s="16"/>
      <c r="G430" s="16"/>
      <c r="H430" s="16"/>
      <c r="I430" s="16"/>
      <c r="J430" s="16"/>
      <c r="K430" s="16"/>
      <c r="L430" s="16"/>
      <c r="M430" s="16"/>
    </row>
    <row r="431" spans="1:51" ht="20.100000000000001" customHeight="1" x14ac:dyDescent="0.3">
      <c r="A431" s="14"/>
      <c r="B431" s="14"/>
      <c r="C431" s="21"/>
      <c r="D431" s="16"/>
      <c r="E431" s="16"/>
      <c r="F431" s="16"/>
      <c r="G431" s="16"/>
      <c r="H431" s="16"/>
      <c r="I431" s="16"/>
      <c r="J431" s="16"/>
      <c r="K431" s="16"/>
      <c r="L431" s="16"/>
      <c r="M431" s="16"/>
    </row>
    <row r="432" spans="1:51" ht="20.100000000000001" customHeight="1" x14ac:dyDescent="0.3">
      <c r="A432" s="14"/>
      <c r="B432" s="14"/>
      <c r="C432" s="21"/>
      <c r="D432" s="16"/>
      <c r="E432" s="16"/>
      <c r="F432" s="16"/>
      <c r="G432" s="16"/>
      <c r="H432" s="16"/>
      <c r="I432" s="16"/>
      <c r="J432" s="16"/>
      <c r="K432" s="16"/>
      <c r="L432" s="16"/>
      <c r="M432" s="16"/>
    </row>
    <row r="433" spans="1:51" ht="20.100000000000001" customHeight="1" x14ac:dyDescent="0.3">
      <c r="A433" s="14"/>
      <c r="B433" s="14"/>
      <c r="C433" s="21"/>
      <c r="D433" s="16"/>
      <c r="E433" s="16"/>
      <c r="F433" s="16"/>
      <c r="G433" s="16"/>
      <c r="H433" s="16"/>
      <c r="I433" s="16"/>
      <c r="J433" s="16"/>
      <c r="K433" s="16"/>
      <c r="L433" s="16"/>
      <c r="M433" s="16"/>
    </row>
    <row r="434" spans="1:51" ht="20.100000000000001" customHeight="1" x14ac:dyDescent="0.3">
      <c r="A434" s="14"/>
      <c r="B434" s="14"/>
      <c r="C434" s="21"/>
      <c r="D434" s="16"/>
      <c r="E434" s="16"/>
      <c r="F434" s="16"/>
      <c r="G434" s="16"/>
      <c r="H434" s="16"/>
      <c r="I434" s="16"/>
      <c r="J434" s="16"/>
      <c r="K434" s="16"/>
      <c r="L434" s="16"/>
      <c r="M434" s="16"/>
    </row>
    <row r="435" spans="1:51" ht="20.100000000000001" customHeight="1" x14ac:dyDescent="0.3">
      <c r="A435" s="14"/>
      <c r="B435" s="14"/>
      <c r="C435" s="21"/>
      <c r="D435" s="16"/>
      <c r="E435" s="16"/>
      <c r="F435" s="16"/>
      <c r="G435" s="16"/>
      <c r="H435" s="16"/>
      <c r="I435" s="16"/>
      <c r="J435" s="16"/>
      <c r="K435" s="16"/>
      <c r="L435" s="16"/>
      <c r="M435" s="16"/>
    </row>
    <row r="436" spans="1:51" ht="20.100000000000001" customHeight="1" x14ac:dyDescent="0.3">
      <c r="A436" s="14"/>
      <c r="B436" s="14"/>
      <c r="C436" s="21"/>
      <c r="D436" s="16"/>
      <c r="E436" s="16"/>
      <c r="F436" s="16"/>
      <c r="G436" s="16"/>
      <c r="H436" s="16"/>
      <c r="I436" s="16"/>
      <c r="J436" s="16"/>
      <c r="K436" s="16"/>
      <c r="L436" s="16"/>
      <c r="M436" s="16"/>
    </row>
    <row r="437" spans="1:51" ht="20.100000000000001" customHeight="1" x14ac:dyDescent="0.3">
      <c r="A437" s="14"/>
      <c r="B437" s="14"/>
      <c r="C437" s="21"/>
      <c r="D437" s="16"/>
      <c r="E437" s="16"/>
      <c r="F437" s="16"/>
      <c r="G437" s="16"/>
      <c r="H437" s="16"/>
      <c r="I437" s="16"/>
      <c r="J437" s="16"/>
      <c r="K437" s="16"/>
      <c r="L437" s="16"/>
      <c r="M437" s="16"/>
    </row>
    <row r="438" spans="1:51" ht="20.100000000000001" customHeight="1" x14ac:dyDescent="0.3">
      <c r="A438" s="14"/>
      <c r="B438" s="14"/>
      <c r="C438" s="21"/>
      <c r="D438" s="16"/>
      <c r="E438" s="16"/>
      <c r="F438" s="16"/>
      <c r="G438" s="16"/>
      <c r="H438" s="16"/>
      <c r="I438" s="16"/>
      <c r="J438" s="16"/>
      <c r="K438" s="16"/>
      <c r="L438" s="16"/>
      <c r="M438" s="16"/>
    </row>
    <row r="439" spans="1:51" ht="20.100000000000001" customHeight="1" x14ac:dyDescent="0.3">
      <c r="A439" s="14"/>
      <c r="B439" s="14"/>
      <c r="C439" s="21"/>
      <c r="D439" s="16"/>
      <c r="E439" s="16"/>
      <c r="F439" s="16"/>
      <c r="G439" s="16"/>
      <c r="H439" s="16"/>
      <c r="I439" s="16"/>
      <c r="J439" s="16"/>
      <c r="K439" s="16"/>
      <c r="L439" s="16"/>
      <c r="M439" s="16"/>
    </row>
    <row r="440" spans="1:51" ht="20.100000000000001" customHeight="1" x14ac:dyDescent="0.3">
      <c r="A440" s="14"/>
      <c r="B440" s="14"/>
      <c r="C440" s="21"/>
      <c r="D440" s="16"/>
      <c r="E440" s="16"/>
      <c r="F440" s="16"/>
      <c r="G440" s="16"/>
      <c r="H440" s="16"/>
      <c r="I440" s="16"/>
      <c r="J440" s="16"/>
      <c r="K440" s="16"/>
      <c r="L440" s="16"/>
      <c r="M440" s="16"/>
    </row>
    <row r="441" spans="1:51" ht="20.100000000000001" customHeight="1" x14ac:dyDescent="0.3">
      <c r="A441" s="14"/>
      <c r="B441" s="14"/>
      <c r="C441" s="21"/>
      <c r="D441" s="16"/>
      <c r="E441" s="16"/>
      <c r="F441" s="16"/>
      <c r="G441" s="16"/>
      <c r="H441" s="16"/>
      <c r="I441" s="16"/>
      <c r="J441" s="16"/>
      <c r="K441" s="16"/>
      <c r="L441" s="16"/>
      <c r="M441" s="16"/>
    </row>
    <row r="442" spans="1:51" ht="20.100000000000001" customHeight="1" x14ac:dyDescent="0.3">
      <c r="A442" s="14"/>
      <c r="B442" s="14"/>
      <c r="C442" s="21"/>
      <c r="D442" s="16"/>
      <c r="E442" s="16"/>
      <c r="F442" s="16"/>
      <c r="G442" s="16"/>
      <c r="H442" s="16"/>
      <c r="I442" s="16"/>
      <c r="J442" s="16"/>
      <c r="K442" s="16"/>
      <c r="L442" s="16"/>
      <c r="M442" s="16"/>
    </row>
    <row r="443" spans="1:51" ht="20.100000000000001" customHeight="1" x14ac:dyDescent="0.3">
      <c r="A443" s="14"/>
      <c r="B443" s="14"/>
      <c r="C443" s="21"/>
      <c r="D443" s="16"/>
      <c r="E443" s="16"/>
      <c r="F443" s="16"/>
      <c r="G443" s="16"/>
      <c r="H443" s="16"/>
      <c r="I443" s="16"/>
      <c r="J443" s="16"/>
      <c r="K443" s="16"/>
      <c r="L443" s="16"/>
      <c r="M443" s="16"/>
    </row>
    <row r="444" spans="1:51" ht="20.100000000000001" customHeight="1" x14ac:dyDescent="0.3">
      <c r="A444" s="14"/>
      <c r="B444" s="14"/>
      <c r="C444" s="21"/>
      <c r="D444" s="16"/>
      <c r="E444" s="16"/>
      <c r="F444" s="16"/>
      <c r="G444" s="16"/>
      <c r="H444" s="16"/>
      <c r="I444" s="16"/>
      <c r="J444" s="16"/>
      <c r="K444" s="16"/>
      <c r="L444" s="16"/>
      <c r="M444" s="16"/>
    </row>
    <row r="445" spans="1:51" ht="20.100000000000001" customHeight="1" x14ac:dyDescent="0.3">
      <c r="A445" s="17" t="s">
        <v>320</v>
      </c>
      <c r="B445" s="18"/>
      <c r="C445" s="19"/>
      <c r="D445" s="20"/>
      <c r="E445" s="20"/>
      <c r="F445" s="20">
        <f>ROUNDDOWN(SUMIF(Q426:Q444, "1", F426:F444), 0)</f>
        <v>0</v>
      </c>
      <c r="G445" s="20"/>
      <c r="H445" s="20">
        <f>ROUNDDOWN(SUMIF(Q426:Q444, "1", H426:H444), 0)</f>
        <v>0</v>
      </c>
      <c r="I445" s="20"/>
      <c r="J445" s="20">
        <f>ROUNDDOWN(SUMIF(Q426:Q444, "1", J426:J444), 0)</f>
        <v>0</v>
      </c>
      <c r="K445" s="20"/>
      <c r="L445" s="20">
        <f>F445+H445+J445</f>
        <v>0</v>
      </c>
      <c r="M445" s="20"/>
      <c r="R445">
        <f t="shared" ref="R445:AY445" si="302">ROUNDDOWN(SUM(R426:R426), 0)</f>
        <v>0</v>
      </c>
      <c r="S445">
        <f t="shared" si="302"/>
        <v>0</v>
      </c>
      <c r="T445">
        <f t="shared" si="302"/>
        <v>0</v>
      </c>
      <c r="U445">
        <f t="shared" si="302"/>
        <v>0</v>
      </c>
      <c r="V445">
        <f t="shared" si="302"/>
        <v>0</v>
      </c>
      <c r="W445">
        <f t="shared" si="302"/>
        <v>0</v>
      </c>
      <c r="X445">
        <f t="shared" si="302"/>
        <v>0</v>
      </c>
      <c r="Y445">
        <f t="shared" si="302"/>
        <v>0</v>
      </c>
      <c r="Z445">
        <f t="shared" si="302"/>
        <v>0</v>
      </c>
      <c r="AA445">
        <f t="shared" si="302"/>
        <v>0</v>
      </c>
      <c r="AB445">
        <f t="shared" si="302"/>
        <v>0</v>
      </c>
      <c r="AC445">
        <f t="shared" si="302"/>
        <v>0</v>
      </c>
      <c r="AD445">
        <f t="shared" si="302"/>
        <v>0</v>
      </c>
      <c r="AE445">
        <f t="shared" si="302"/>
        <v>0</v>
      </c>
      <c r="AF445">
        <f t="shared" si="302"/>
        <v>0</v>
      </c>
      <c r="AG445">
        <f t="shared" si="302"/>
        <v>0</v>
      </c>
      <c r="AH445">
        <f t="shared" si="302"/>
        <v>0</v>
      </c>
      <c r="AI445">
        <f t="shared" si="302"/>
        <v>0</v>
      </c>
      <c r="AJ445">
        <f t="shared" si="302"/>
        <v>0</v>
      </c>
      <c r="AK445">
        <f t="shared" si="302"/>
        <v>0</v>
      </c>
      <c r="AL445">
        <f t="shared" si="302"/>
        <v>0</v>
      </c>
      <c r="AM445">
        <f t="shared" si="302"/>
        <v>0</v>
      </c>
      <c r="AN445">
        <f t="shared" si="302"/>
        <v>0</v>
      </c>
      <c r="AO445">
        <f t="shared" si="302"/>
        <v>0</v>
      </c>
      <c r="AP445">
        <f t="shared" si="302"/>
        <v>0</v>
      </c>
      <c r="AQ445">
        <f t="shared" si="302"/>
        <v>0</v>
      </c>
      <c r="AR445">
        <f t="shared" si="302"/>
        <v>0</v>
      </c>
      <c r="AS445">
        <f t="shared" si="302"/>
        <v>0</v>
      </c>
      <c r="AT445">
        <f t="shared" si="302"/>
        <v>0</v>
      </c>
      <c r="AU445">
        <f t="shared" si="302"/>
        <v>0</v>
      </c>
      <c r="AV445">
        <f t="shared" si="302"/>
        <v>0</v>
      </c>
      <c r="AW445">
        <f t="shared" si="302"/>
        <v>0</v>
      </c>
      <c r="AX445">
        <f t="shared" si="302"/>
        <v>0</v>
      </c>
      <c r="AY445">
        <f t="shared" si="302"/>
        <v>0</v>
      </c>
    </row>
    <row r="446" spans="1:51" ht="20.100000000000001" customHeight="1" x14ac:dyDescent="0.3">
      <c r="A446" s="57" t="s">
        <v>1164</v>
      </c>
      <c r="B446" s="58"/>
      <c r="C446" s="58"/>
      <c r="D446" s="58"/>
      <c r="E446" s="58"/>
      <c r="F446" s="58"/>
      <c r="G446" s="58"/>
      <c r="H446" s="58"/>
      <c r="I446" s="58"/>
      <c r="J446" s="58"/>
      <c r="K446" s="58"/>
      <c r="L446" s="58"/>
      <c r="M446" s="58"/>
    </row>
    <row r="447" spans="1:51" ht="20.100000000000001" customHeight="1" x14ac:dyDescent="0.3">
      <c r="A447" s="13" t="s">
        <v>1071</v>
      </c>
      <c r="B447" s="14"/>
      <c r="C447" s="15" t="s">
        <v>314</v>
      </c>
      <c r="D447" s="16">
        <v>1</v>
      </c>
      <c r="E447" s="16"/>
      <c r="F447" s="16">
        <f>ROUNDDOWN(D447*E447, 0)</f>
        <v>0</v>
      </c>
      <c r="G447" s="16"/>
      <c r="H447" s="16">
        <f>ROUNDDOWN(D447*G447, 0)</f>
        <v>0</v>
      </c>
      <c r="I447" s="16"/>
      <c r="J447" s="16">
        <f>ROUNDDOWN(D447*I447, 0)</f>
        <v>0</v>
      </c>
      <c r="K447" s="16">
        <f>E447+G447+I447</f>
        <v>0</v>
      </c>
      <c r="L447" s="16">
        <f>F447+H447+J447</f>
        <v>0</v>
      </c>
      <c r="M447" s="16"/>
      <c r="O447" t="str">
        <f>""</f>
        <v/>
      </c>
      <c r="P447" t="s">
        <v>1071</v>
      </c>
      <c r="Q447">
        <v>1</v>
      </c>
      <c r="R447">
        <f>IF(P447="기계경비", J447, 0)</f>
        <v>0</v>
      </c>
      <c r="S447">
        <f>IF(P447="운반비", L447, 0)</f>
        <v>0</v>
      </c>
      <c r="T447">
        <f>IF(P447="작업부산물", F447, 0)</f>
        <v>0</v>
      </c>
      <c r="U447">
        <f>IF(P447="관급", F447, 0)</f>
        <v>0</v>
      </c>
      <c r="V447">
        <f>IF(P447="외주비", J447, 0)</f>
        <v>0</v>
      </c>
      <c r="W447">
        <f>IF(P447="장비비", J447, 0)</f>
        <v>0</v>
      </c>
      <c r="X447">
        <f>IF(P447="폐기물처리비", L447, 0)</f>
        <v>0</v>
      </c>
      <c r="Y447">
        <f>IF(P447="가설비", J447, 0)</f>
        <v>0</v>
      </c>
      <c r="Z447">
        <f>IF(P447="잡비제외분", F447, 0)</f>
        <v>0</v>
      </c>
      <c r="AA447">
        <f>IF(P447="사급자재대", L447, 0)</f>
        <v>0</v>
      </c>
      <c r="AB447">
        <f>IF(P447="관급자재대", L447, 0)</f>
        <v>0</v>
      </c>
      <c r="AC447">
        <f>IF(P447="사용자항목1", L447, 0)</f>
        <v>0</v>
      </c>
      <c r="AD447">
        <f>IF(P447="사용자항목2", L447, 0)</f>
        <v>0</v>
      </c>
      <c r="AE447">
        <f>IF(P447="안전관리비", L447, 0)</f>
        <v>0</v>
      </c>
      <c r="AF447">
        <f>IF(P447="품질관리비", L447, 0)</f>
        <v>0</v>
      </c>
      <c r="AG447">
        <f>IF(P447="작업부산물(철거해체)", L447, 0)</f>
        <v>0</v>
      </c>
      <c r="AH447">
        <f>IF(P447="사용자항목6", L447, 0)</f>
        <v>0</v>
      </c>
      <c r="AI447">
        <f>IF(P447="사용자항목7", L447, 0)</f>
        <v>0</v>
      </c>
      <c r="AJ447">
        <f>IF(P447="관급자재대(관급자)", L447, 0)</f>
        <v>0</v>
      </c>
      <c r="AK447">
        <f>IF(P447="관급자재대(관급자)", L447, 0)</f>
        <v>0</v>
      </c>
      <c r="AL447">
        <f>IF(P447="사용자항목10", L447, 0)</f>
        <v>0</v>
      </c>
      <c r="AM447">
        <f>IF(P447="폐기물처리비(일반)", L447, 0)</f>
        <v>0</v>
      </c>
      <c r="AN447">
        <f>IF(P447="폐기물처리비(지정)", L447, 0)</f>
        <v>0</v>
      </c>
      <c r="AO447">
        <f>IF(P447="사용자항목13", L447, 0)</f>
        <v>0</v>
      </c>
      <c r="AP447">
        <f>IF(P447="사용자항목14", L447, 0)</f>
        <v>0</v>
      </c>
      <c r="AQ447">
        <f>IF(P447="사용자항목15", L447, 0)</f>
        <v>0</v>
      </c>
      <c r="AR447">
        <f>IF(P447="사용자항목16", L447, 0)</f>
        <v>0</v>
      </c>
      <c r="AS447">
        <f>IF(P447="사용자항목17", L447, 0)</f>
        <v>0</v>
      </c>
      <c r="AT447">
        <f>IF(P447="사용자항목18", L447, 0)</f>
        <v>0</v>
      </c>
      <c r="AU447">
        <f>IF(P447="사용자항목19", L447, 0)</f>
        <v>0</v>
      </c>
    </row>
    <row r="448" spans="1:51" ht="20.100000000000001" customHeight="1" x14ac:dyDescent="0.3">
      <c r="A448" s="14"/>
      <c r="B448" s="14"/>
      <c r="C448" s="21"/>
      <c r="D448" s="16"/>
      <c r="E448" s="16"/>
      <c r="F448" s="16"/>
      <c r="G448" s="16"/>
      <c r="H448" s="16"/>
      <c r="I448" s="16"/>
      <c r="J448" s="16"/>
      <c r="K448" s="16"/>
      <c r="L448" s="16"/>
      <c r="M448" s="16"/>
    </row>
    <row r="449" spans="1:13" ht="20.100000000000001" customHeight="1" x14ac:dyDescent="0.3">
      <c r="A449" s="14"/>
      <c r="B449" s="14"/>
      <c r="C449" s="21"/>
      <c r="D449" s="16"/>
      <c r="E449" s="16"/>
      <c r="F449" s="16"/>
      <c r="G449" s="16"/>
      <c r="H449" s="16"/>
      <c r="I449" s="16"/>
      <c r="J449" s="16"/>
      <c r="K449" s="16"/>
      <c r="L449" s="16"/>
      <c r="M449" s="16"/>
    </row>
    <row r="450" spans="1:13" ht="20.100000000000001" customHeight="1" x14ac:dyDescent="0.3">
      <c r="A450" s="14"/>
      <c r="B450" s="14"/>
      <c r="C450" s="21"/>
      <c r="D450" s="16"/>
      <c r="E450" s="16"/>
      <c r="F450" s="16"/>
      <c r="G450" s="16"/>
      <c r="H450" s="16"/>
      <c r="I450" s="16"/>
      <c r="J450" s="16"/>
      <c r="K450" s="16"/>
      <c r="L450" s="16"/>
      <c r="M450" s="16"/>
    </row>
    <row r="451" spans="1:13" ht="20.100000000000001" customHeight="1" x14ac:dyDescent="0.3">
      <c r="A451" s="14"/>
      <c r="B451" s="14"/>
      <c r="C451" s="21"/>
      <c r="D451" s="16"/>
      <c r="E451" s="16"/>
      <c r="F451" s="16"/>
      <c r="G451" s="16"/>
      <c r="H451" s="16"/>
      <c r="I451" s="16"/>
      <c r="J451" s="16"/>
      <c r="K451" s="16"/>
      <c r="L451" s="16"/>
      <c r="M451" s="16"/>
    </row>
    <row r="452" spans="1:13" ht="20.100000000000001" customHeight="1" x14ac:dyDescent="0.3">
      <c r="A452" s="14"/>
      <c r="B452" s="14"/>
      <c r="C452" s="21"/>
      <c r="D452" s="16"/>
      <c r="E452" s="16"/>
      <c r="F452" s="16"/>
      <c r="G452" s="16"/>
      <c r="H452" s="16"/>
      <c r="I452" s="16"/>
      <c r="J452" s="16"/>
      <c r="K452" s="16"/>
      <c r="L452" s="16"/>
      <c r="M452" s="16"/>
    </row>
    <row r="453" spans="1:13" ht="20.100000000000001" customHeight="1" x14ac:dyDescent="0.3">
      <c r="A453" s="14"/>
      <c r="B453" s="14"/>
      <c r="C453" s="21"/>
      <c r="D453" s="16"/>
      <c r="E453" s="16"/>
      <c r="F453" s="16"/>
      <c r="G453" s="16"/>
      <c r="H453" s="16"/>
      <c r="I453" s="16"/>
      <c r="J453" s="16"/>
      <c r="K453" s="16"/>
      <c r="L453" s="16"/>
      <c r="M453" s="16"/>
    </row>
    <row r="454" spans="1:13" ht="20.100000000000001" customHeight="1" x14ac:dyDescent="0.3">
      <c r="A454" s="14"/>
      <c r="B454" s="14"/>
      <c r="C454" s="21"/>
      <c r="D454" s="16"/>
      <c r="E454" s="16"/>
      <c r="F454" s="16"/>
      <c r="G454" s="16"/>
      <c r="H454" s="16"/>
      <c r="I454" s="16"/>
      <c r="J454" s="16"/>
      <c r="K454" s="16"/>
      <c r="L454" s="16"/>
      <c r="M454" s="16"/>
    </row>
    <row r="455" spans="1:13" ht="20.100000000000001" customHeight="1" x14ac:dyDescent="0.3">
      <c r="A455" s="14"/>
      <c r="B455" s="14"/>
      <c r="C455" s="21"/>
      <c r="D455" s="16"/>
      <c r="E455" s="16"/>
      <c r="F455" s="16"/>
      <c r="G455" s="16"/>
      <c r="H455" s="16"/>
      <c r="I455" s="16"/>
      <c r="J455" s="16"/>
      <c r="K455" s="16"/>
      <c r="L455" s="16"/>
      <c r="M455" s="16"/>
    </row>
    <row r="456" spans="1:13" ht="20.100000000000001" customHeight="1" x14ac:dyDescent="0.3">
      <c r="A456" s="14"/>
      <c r="B456" s="14"/>
      <c r="C456" s="21"/>
      <c r="D456" s="16"/>
      <c r="E456" s="16"/>
      <c r="F456" s="16"/>
      <c r="G456" s="16"/>
      <c r="H456" s="16"/>
      <c r="I456" s="16"/>
      <c r="J456" s="16"/>
      <c r="K456" s="16"/>
      <c r="L456" s="16"/>
      <c r="M456" s="16"/>
    </row>
    <row r="457" spans="1:13" ht="20.100000000000001" customHeight="1" x14ac:dyDescent="0.3">
      <c r="A457" s="14"/>
      <c r="B457" s="14"/>
      <c r="C457" s="21"/>
      <c r="D457" s="16"/>
      <c r="E457" s="16"/>
      <c r="F457" s="16"/>
      <c r="G457" s="16"/>
      <c r="H457" s="16"/>
      <c r="I457" s="16"/>
      <c r="J457" s="16"/>
      <c r="K457" s="16"/>
      <c r="L457" s="16"/>
      <c r="M457" s="16"/>
    </row>
    <row r="458" spans="1:13" ht="20.100000000000001" customHeight="1" x14ac:dyDescent="0.3">
      <c r="A458" s="14"/>
      <c r="B458" s="14"/>
      <c r="C458" s="21"/>
      <c r="D458" s="16"/>
      <c r="E458" s="16"/>
      <c r="F458" s="16"/>
      <c r="G458" s="16"/>
      <c r="H458" s="16"/>
      <c r="I458" s="16"/>
      <c r="J458" s="16"/>
      <c r="K458" s="16"/>
      <c r="L458" s="16"/>
      <c r="M458" s="16"/>
    </row>
    <row r="459" spans="1:13" ht="20.100000000000001" customHeight="1" x14ac:dyDescent="0.3">
      <c r="A459" s="14"/>
      <c r="B459" s="14"/>
      <c r="C459" s="21"/>
      <c r="D459" s="16"/>
      <c r="E459" s="16"/>
      <c r="F459" s="16"/>
      <c r="G459" s="16"/>
      <c r="H459" s="16"/>
      <c r="I459" s="16"/>
      <c r="J459" s="16"/>
      <c r="K459" s="16"/>
      <c r="L459" s="16"/>
      <c r="M459" s="16"/>
    </row>
    <row r="460" spans="1:13" ht="20.100000000000001" customHeight="1" x14ac:dyDescent="0.3">
      <c r="A460" s="14"/>
      <c r="B460" s="14"/>
      <c r="C460" s="21"/>
      <c r="D460" s="16"/>
      <c r="E460" s="16"/>
      <c r="F460" s="16"/>
      <c r="G460" s="16"/>
      <c r="H460" s="16"/>
      <c r="I460" s="16"/>
      <c r="J460" s="16"/>
      <c r="K460" s="16"/>
      <c r="L460" s="16"/>
      <c r="M460" s="16"/>
    </row>
    <row r="461" spans="1:13" ht="20.100000000000001" customHeight="1" x14ac:dyDescent="0.3">
      <c r="A461" s="14"/>
      <c r="B461" s="14"/>
      <c r="C461" s="21"/>
      <c r="D461" s="16"/>
      <c r="E461" s="16"/>
      <c r="F461" s="16"/>
      <c r="G461" s="16"/>
      <c r="H461" s="16"/>
      <c r="I461" s="16"/>
      <c r="J461" s="16"/>
      <c r="K461" s="16"/>
      <c r="L461" s="16"/>
      <c r="M461" s="16"/>
    </row>
    <row r="462" spans="1:13" ht="20.100000000000001" customHeight="1" x14ac:dyDescent="0.3">
      <c r="A462" s="14"/>
      <c r="B462" s="14"/>
      <c r="C462" s="21"/>
      <c r="D462" s="16"/>
      <c r="E462" s="16"/>
      <c r="F462" s="16"/>
      <c r="G462" s="16"/>
      <c r="H462" s="16"/>
      <c r="I462" s="16"/>
      <c r="J462" s="16"/>
      <c r="K462" s="16"/>
      <c r="L462" s="16"/>
      <c r="M462" s="16"/>
    </row>
    <row r="463" spans="1:13" ht="20.100000000000001" customHeight="1" x14ac:dyDescent="0.3">
      <c r="A463" s="14"/>
      <c r="B463" s="14"/>
      <c r="C463" s="21"/>
      <c r="D463" s="16"/>
      <c r="E463" s="16"/>
      <c r="F463" s="16"/>
      <c r="G463" s="16"/>
      <c r="H463" s="16"/>
      <c r="I463" s="16"/>
      <c r="J463" s="16"/>
      <c r="K463" s="16"/>
      <c r="L463" s="16"/>
      <c r="M463" s="16"/>
    </row>
    <row r="464" spans="1:13" ht="20.100000000000001" customHeight="1" x14ac:dyDescent="0.3">
      <c r="A464" s="14"/>
      <c r="B464" s="14"/>
      <c r="C464" s="21"/>
      <c r="D464" s="16"/>
      <c r="E464" s="16"/>
      <c r="F464" s="16"/>
      <c r="G464" s="16"/>
      <c r="H464" s="16"/>
      <c r="I464" s="16"/>
      <c r="J464" s="16"/>
      <c r="K464" s="16"/>
      <c r="L464" s="16"/>
      <c r="M464" s="16"/>
    </row>
    <row r="465" spans="1:51" ht="20.100000000000001" customHeight="1" x14ac:dyDescent="0.3">
      <c r="A465" s="14"/>
      <c r="B465" s="14"/>
      <c r="C465" s="21"/>
      <c r="D465" s="16"/>
      <c r="E465" s="16"/>
      <c r="F465" s="16"/>
      <c r="G465" s="16"/>
      <c r="H465" s="16"/>
      <c r="I465" s="16"/>
      <c r="J465" s="16"/>
      <c r="K465" s="16"/>
      <c r="L465" s="16"/>
      <c r="M465" s="16"/>
    </row>
    <row r="466" spans="1:51" ht="20.100000000000001" customHeight="1" x14ac:dyDescent="0.3">
      <c r="A466" s="17" t="s">
        <v>320</v>
      </c>
      <c r="B466" s="18"/>
      <c r="C466" s="19"/>
      <c r="D466" s="20"/>
      <c r="E466" s="20"/>
      <c r="F466" s="20">
        <f>ROUNDDOWN(SUMIF(Q447:Q465, "1", F447:F465), 0)</f>
        <v>0</v>
      </c>
      <c r="G466" s="20"/>
      <c r="H466" s="20">
        <f>ROUNDDOWN(SUMIF(Q447:Q465, "1", H447:H465), 0)</f>
        <v>0</v>
      </c>
      <c r="I466" s="20"/>
      <c r="J466" s="20">
        <f>ROUNDDOWN(SUMIF(Q447:Q465, "1", J447:J465), 0)</f>
        <v>0</v>
      </c>
      <c r="K466" s="20"/>
      <c r="L466" s="20">
        <f>F466+H466+J466</f>
        <v>0</v>
      </c>
      <c r="M466" s="20"/>
      <c r="R466">
        <f t="shared" ref="R466:AY466" si="303">ROUNDDOWN(SUM(R447:R447), 0)</f>
        <v>0</v>
      </c>
      <c r="S466">
        <f t="shared" si="303"/>
        <v>0</v>
      </c>
      <c r="T466">
        <f t="shared" si="303"/>
        <v>0</v>
      </c>
      <c r="U466">
        <f t="shared" si="303"/>
        <v>0</v>
      </c>
      <c r="V466">
        <f t="shared" si="303"/>
        <v>0</v>
      </c>
      <c r="W466">
        <f t="shared" si="303"/>
        <v>0</v>
      </c>
      <c r="X466">
        <f t="shared" si="303"/>
        <v>0</v>
      </c>
      <c r="Y466">
        <f t="shared" si="303"/>
        <v>0</v>
      </c>
      <c r="Z466">
        <f t="shared" si="303"/>
        <v>0</v>
      </c>
      <c r="AA466">
        <f t="shared" si="303"/>
        <v>0</v>
      </c>
      <c r="AB466">
        <f t="shared" si="303"/>
        <v>0</v>
      </c>
      <c r="AC466">
        <f t="shared" si="303"/>
        <v>0</v>
      </c>
      <c r="AD466">
        <f t="shared" si="303"/>
        <v>0</v>
      </c>
      <c r="AE466">
        <f t="shared" si="303"/>
        <v>0</v>
      </c>
      <c r="AF466">
        <f t="shared" si="303"/>
        <v>0</v>
      </c>
      <c r="AG466">
        <f t="shared" si="303"/>
        <v>0</v>
      </c>
      <c r="AH466">
        <f t="shared" si="303"/>
        <v>0</v>
      </c>
      <c r="AI466">
        <f t="shared" si="303"/>
        <v>0</v>
      </c>
      <c r="AJ466">
        <f t="shared" si="303"/>
        <v>0</v>
      </c>
      <c r="AK466">
        <f t="shared" si="303"/>
        <v>0</v>
      </c>
      <c r="AL466">
        <f t="shared" si="303"/>
        <v>0</v>
      </c>
      <c r="AM466">
        <f t="shared" si="303"/>
        <v>0</v>
      </c>
      <c r="AN466">
        <f t="shared" si="303"/>
        <v>0</v>
      </c>
      <c r="AO466">
        <f t="shared" si="303"/>
        <v>0</v>
      </c>
      <c r="AP466">
        <f t="shared" si="303"/>
        <v>0</v>
      </c>
      <c r="AQ466">
        <f t="shared" si="303"/>
        <v>0</v>
      </c>
      <c r="AR466">
        <f t="shared" si="303"/>
        <v>0</v>
      </c>
      <c r="AS466">
        <f t="shared" si="303"/>
        <v>0</v>
      </c>
      <c r="AT466">
        <f t="shared" si="303"/>
        <v>0</v>
      </c>
      <c r="AU466">
        <f t="shared" si="303"/>
        <v>0</v>
      </c>
      <c r="AV466">
        <f t="shared" si="303"/>
        <v>0</v>
      </c>
      <c r="AW466">
        <f t="shared" si="303"/>
        <v>0</v>
      </c>
      <c r="AX466">
        <f t="shared" si="303"/>
        <v>0</v>
      </c>
      <c r="AY466">
        <f t="shared" si="303"/>
        <v>0</v>
      </c>
    </row>
    <row r="467" spans="1:51" ht="20.100000000000001" customHeight="1" x14ac:dyDescent="0.3">
      <c r="A467" s="57" t="s">
        <v>1165</v>
      </c>
      <c r="B467" s="58"/>
      <c r="C467" s="58"/>
      <c r="D467" s="58"/>
      <c r="E467" s="58"/>
      <c r="F467" s="58"/>
      <c r="G467" s="58"/>
      <c r="H467" s="58"/>
      <c r="I467" s="58"/>
      <c r="J467" s="58"/>
      <c r="K467" s="58"/>
      <c r="L467" s="58"/>
      <c r="M467" s="58"/>
    </row>
    <row r="468" spans="1:51" ht="20.100000000000001" customHeight="1" x14ac:dyDescent="0.3">
      <c r="A468" s="13" t="s">
        <v>1072</v>
      </c>
      <c r="B468" s="14"/>
      <c r="C468" s="15" t="s">
        <v>314</v>
      </c>
      <c r="D468" s="16">
        <v>1</v>
      </c>
      <c r="E468" s="16"/>
      <c r="F468" s="16">
        <f>ROUNDDOWN(D468*E468, 0)</f>
        <v>0</v>
      </c>
      <c r="G468" s="16"/>
      <c r="H468" s="16">
        <f>ROUNDDOWN(D468*G468, 0)</f>
        <v>0</v>
      </c>
      <c r="I468" s="16"/>
      <c r="J468" s="16">
        <f>ROUNDDOWN(D468*I468, 0)</f>
        <v>0</v>
      </c>
      <c r="K468" s="16">
        <f>E468+G468+I468</f>
        <v>0</v>
      </c>
      <c r="L468" s="16">
        <f>F468+H468+J468</f>
        <v>0</v>
      </c>
      <c r="M468" s="16"/>
      <c r="O468" t="str">
        <f>""</f>
        <v/>
      </c>
      <c r="P468" t="s">
        <v>1072</v>
      </c>
      <c r="Q468">
        <v>1</v>
      </c>
      <c r="R468">
        <f>IF(P468="기계경비", J468, 0)</f>
        <v>0</v>
      </c>
      <c r="S468">
        <f>IF(P468="운반비", L468, 0)</f>
        <v>0</v>
      </c>
      <c r="T468">
        <f>IF(P468="작업부산물", F468, 0)</f>
        <v>0</v>
      </c>
      <c r="U468">
        <f>IF(P468="관급", F468, 0)</f>
        <v>0</v>
      </c>
      <c r="V468">
        <f>IF(P468="외주비", J468, 0)</f>
        <v>0</v>
      </c>
      <c r="W468">
        <f>IF(P468="장비비", J468, 0)</f>
        <v>0</v>
      </c>
      <c r="X468">
        <f>IF(P468="폐기물처리비", L468, 0)</f>
        <v>0</v>
      </c>
      <c r="Y468">
        <f>IF(P468="가설비", J468, 0)</f>
        <v>0</v>
      </c>
      <c r="Z468">
        <f>IF(P468="잡비제외분", F468, 0)</f>
        <v>0</v>
      </c>
      <c r="AA468">
        <f>IF(P468="사급자재대", L468, 0)</f>
        <v>0</v>
      </c>
      <c r="AB468">
        <f>IF(P468="관급자재대", L468, 0)</f>
        <v>0</v>
      </c>
      <c r="AC468">
        <f>IF(P468="사용자항목1", L468, 0)</f>
        <v>0</v>
      </c>
      <c r="AD468">
        <f>IF(P468="사용자항목2", L468, 0)</f>
        <v>0</v>
      </c>
      <c r="AE468">
        <f>IF(P468="안전관리비", L468, 0)</f>
        <v>0</v>
      </c>
      <c r="AF468">
        <f>IF(P468="품질관리비", L468, 0)</f>
        <v>0</v>
      </c>
      <c r="AG468">
        <f>IF(P468="작업부산물(철거해체)", L468, 0)</f>
        <v>0</v>
      </c>
      <c r="AH468">
        <f>IF(P468="사용자항목6", L468, 0)</f>
        <v>0</v>
      </c>
      <c r="AI468">
        <f>IF(P468="사용자항목7", L468, 0)</f>
        <v>0</v>
      </c>
      <c r="AJ468">
        <f>IF(P468="관급자재대(관급자)", L468, 0)</f>
        <v>0</v>
      </c>
      <c r="AK468">
        <f>IF(P468="관급자재대(관급자)", L468, 0)</f>
        <v>0</v>
      </c>
      <c r="AL468">
        <f>IF(P468="사용자항목10", L468, 0)</f>
        <v>0</v>
      </c>
      <c r="AM468">
        <f>IF(P468="폐기물처리비(일반)", L468, 0)</f>
        <v>0</v>
      </c>
      <c r="AN468">
        <f>IF(P468="폐기물처리비(지정)", L468, 0)</f>
        <v>0</v>
      </c>
      <c r="AO468">
        <f>IF(P468="사용자항목13", L468, 0)</f>
        <v>0</v>
      </c>
      <c r="AP468">
        <f>IF(P468="사용자항목14", L468, 0)</f>
        <v>0</v>
      </c>
      <c r="AQ468">
        <f>IF(P468="사용자항목15", L468, 0)</f>
        <v>0</v>
      </c>
      <c r="AR468">
        <f>IF(P468="사용자항목16", L468, 0)</f>
        <v>0</v>
      </c>
      <c r="AS468">
        <f>IF(P468="사용자항목17", L468, 0)</f>
        <v>0</v>
      </c>
      <c r="AT468">
        <f>IF(P468="사용자항목18", L468, 0)</f>
        <v>0</v>
      </c>
      <c r="AU468">
        <f>IF(P468="사용자항목19", L468, 0)</f>
        <v>0</v>
      </c>
    </row>
    <row r="469" spans="1:51" ht="20.100000000000001" customHeight="1" x14ac:dyDescent="0.3">
      <c r="A469" s="14"/>
      <c r="B469" s="14"/>
      <c r="C469" s="21"/>
      <c r="D469" s="16"/>
      <c r="E469" s="16"/>
      <c r="F469" s="16"/>
      <c r="G469" s="16"/>
      <c r="H469" s="16"/>
      <c r="I469" s="16"/>
      <c r="J469" s="16"/>
      <c r="K469" s="16"/>
      <c r="L469" s="16"/>
      <c r="M469" s="16"/>
    </row>
    <row r="470" spans="1:51" ht="20.100000000000001" customHeight="1" x14ac:dyDescent="0.3">
      <c r="A470" s="14"/>
      <c r="B470" s="14"/>
      <c r="C470" s="21"/>
      <c r="D470" s="16"/>
      <c r="E470" s="16"/>
      <c r="F470" s="16"/>
      <c r="G470" s="16"/>
      <c r="H470" s="16"/>
      <c r="I470" s="16"/>
      <c r="J470" s="16"/>
      <c r="K470" s="16"/>
      <c r="L470" s="16"/>
      <c r="M470" s="16"/>
    </row>
    <row r="471" spans="1:51" ht="20.100000000000001" customHeight="1" x14ac:dyDescent="0.3">
      <c r="A471" s="14"/>
      <c r="B471" s="14"/>
      <c r="C471" s="21"/>
      <c r="D471" s="16"/>
      <c r="E471" s="16"/>
      <c r="F471" s="16"/>
      <c r="G471" s="16"/>
      <c r="H471" s="16"/>
      <c r="I471" s="16"/>
      <c r="J471" s="16"/>
      <c r="K471" s="16"/>
      <c r="L471" s="16"/>
      <c r="M471" s="16"/>
    </row>
    <row r="472" spans="1:51" ht="20.100000000000001" customHeight="1" x14ac:dyDescent="0.3">
      <c r="A472" s="14"/>
      <c r="B472" s="14"/>
      <c r="C472" s="21"/>
      <c r="D472" s="16"/>
      <c r="E472" s="16"/>
      <c r="F472" s="16"/>
      <c r="G472" s="16"/>
      <c r="H472" s="16"/>
      <c r="I472" s="16"/>
      <c r="J472" s="16"/>
      <c r="K472" s="16"/>
      <c r="L472" s="16"/>
      <c r="M472" s="16"/>
    </row>
    <row r="473" spans="1:51" ht="20.100000000000001" customHeight="1" x14ac:dyDescent="0.3">
      <c r="A473" s="14"/>
      <c r="B473" s="14"/>
      <c r="C473" s="21"/>
      <c r="D473" s="16"/>
      <c r="E473" s="16"/>
      <c r="F473" s="16"/>
      <c r="G473" s="16"/>
      <c r="H473" s="16"/>
      <c r="I473" s="16"/>
      <c r="J473" s="16"/>
      <c r="K473" s="16"/>
      <c r="L473" s="16"/>
      <c r="M473" s="16"/>
    </row>
    <row r="474" spans="1:51" ht="20.100000000000001" customHeight="1" x14ac:dyDescent="0.3">
      <c r="A474" s="14"/>
      <c r="B474" s="14"/>
      <c r="C474" s="21"/>
      <c r="D474" s="16"/>
      <c r="E474" s="16"/>
      <c r="F474" s="16"/>
      <c r="G474" s="16"/>
      <c r="H474" s="16"/>
      <c r="I474" s="16"/>
      <c r="J474" s="16"/>
      <c r="K474" s="16"/>
      <c r="L474" s="16"/>
      <c r="M474" s="16"/>
    </row>
    <row r="475" spans="1:51" ht="20.100000000000001" customHeight="1" x14ac:dyDescent="0.3">
      <c r="A475" s="14"/>
      <c r="B475" s="14"/>
      <c r="C475" s="21"/>
      <c r="D475" s="16"/>
      <c r="E475" s="16"/>
      <c r="F475" s="16"/>
      <c r="G475" s="16"/>
      <c r="H475" s="16"/>
      <c r="I475" s="16"/>
      <c r="J475" s="16"/>
      <c r="K475" s="16"/>
      <c r="L475" s="16"/>
      <c r="M475" s="16"/>
    </row>
    <row r="476" spans="1:51" ht="20.100000000000001" customHeight="1" x14ac:dyDescent="0.3">
      <c r="A476" s="14"/>
      <c r="B476" s="14"/>
      <c r="C476" s="21"/>
      <c r="D476" s="16"/>
      <c r="E476" s="16"/>
      <c r="F476" s="16"/>
      <c r="G476" s="16"/>
      <c r="H476" s="16"/>
      <c r="I476" s="16"/>
      <c r="J476" s="16"/>
      <c r="K476" s="16"/>
      <c r="L476" s="16"/>
      <c r="M476" s="16"/>
    </row>
    <row r="477" spans="1:51" ht="20.100000000000001" customHeight="1" x14ac:dyDescent="0.3">
      <c r="A477" s="14"/>
      <c r="B477" s="14"/>
      <c r="C477" s="21"/>
      <c r="D477" s="16"/>
      <c r="E477" s="16"/>
      <c r="F477" s="16"/>
      <c r="G477" s="16"/>
      <c r="H477" s="16"/>
      <c r="I477" s="16"/>
      <c r="J477" s="16"/>
      <c r="K477" s="16"/>
      <c r="L477" s="16"/>
      <c r="M477" s="16"/>
    </row>
    <row r="478" spans="1:51" ht="20.100000000000001" customHeight="1" x14ac:dyDescent="0.3">
      <c r="A478" s="14"/>
      <c r="B478" s="14"/>
      <c r="C478" s="21"/>
      <c r="D478" s="16"/>
      <c r="E478" s="16"/>
      <c r="F478" s="16"/>
      <c r="G478" s="16"/>
      <c r="H478" s="16"/>
      <c r="I478" s="16"/>
      <c r="J478" s="16"/>
      <c r="K478" s="16"/>
      <c r="L478" s="16"/>
      <c r="M478" s="16"/>
    </row>
    <row r="479" spans="1:51" ht="20.100000000000001" customHeight="1" x14ac:dyDescent="0.3">
      <c r="A479" s="14"/>
      <c r="B479" s="14"/>
      <c r="C479" s="21"/>
      <c r="D479" s="16"/>
      <c r="E479" s="16"/>
      <c r="F479" s="16"/>
      <c r="G479" s="16"/>
      <c r="H479" s="16"/>
      <c r="I479" s="16"/>
      <c r="J479" s="16"/>
      <c r="K479" s="16"/>
      <c r="L479" s="16"/>
      <c r="M479" s="16"/>
    </row>
    <row r="480" spans="1:51" ht="20.100000000000001" customHeight="1" x14ac:dyDescent="0.3">
      <c r="A480" s="14"/>
      <c r="B480" s="14"/>
      <c r="C480" s="21"/>
      <c r="D480" s="16"/>
      <c r="E480" s="16"/>
      <c r="F480" s="16"/>
      <c r="G480" s="16"/>
      <c r="H480" s="16"/>
      <c r="I480" s="16"/>
      <c r="J480" s="16"/>
      <c r="K480" s="16"/>
      <c r="L480" s="16"/>
      <c r="M480" s="16"/>
    </row>
    <row r="481" spans="1:51" ht="20.100000000000001" customHeight="1" x14ac:dyDescent="0.3">
      <c r="A481" s="14"/>
      <c r="B481" s="14"/>
      <c r="C481" s="21"/>
      <c r="D481" s="16"/>
      <c r="E481" s="16"/>
      <c r="F481" s="16"/>
      <c r="G481" s="16"/>
      <c r="H481" s="16"/>
      <c r="I481" s="16"/>
      <c r="J481" s="16"/>
      <c r="K481" s="16"/>
      <c r="L481" s="16"/>
      <c r="M481" s="16"/>
    </row>
    <row r="482" spans="1:51" ht="20.100000000000001" customHeight="1" x14ac:dyDescent="0.3">
      <c r="A482" s="14"/>
      <c r="B482" s="14"/>
      <c r="C482" s="21"/>
      <c r="D482" s="16"/>
      <c r="E482" s="16"/>
      <c r="F482" s="16"/>
      <c r="G482" s="16"/>
      <c r="H482" s="16"/>
      <c r="I482" s="16"/>
      <c r="J482" s="16"/>
      <c r="K482" s="16"/>
      <c r="L482" s="16"/>
      <c r="M482" s="16"/>
    </row>
    <row r="483" spans="1:51" ht="20.100000000000001" customHeight="1" x14ac:dyDescent="0.3">
      <c r="A483" s="14"/>
      <c r="B483" s="14"/>
      <c r="C483" s="21"/>
      <c r="D483" s="16"/>
      <c r="E483" s="16"/>
      <c r="F483" s="16"/>
      <c r="G483" s="16"/>
      <c r="H483" s="16"/>
      <c r="I483" s="16"/>
      <c r="J483" s="16"/>
      <c r="K483" s="16"/>
      <c r="L483" s="16"/>
      <c r="M483" s="16"/>
    </row>
    <row r="484" spans="1:51" ht="20.100000000000001" customHeight="1" x14ac:dyDescent="0.3">
      <c r="A484" s="14"/>
      <c r="B484" s="14"/>
      <c r="C484" s="21"/>
      <c r="D484" s="16"/>
      <c r="E484" s="16"/>
      <c r="F484" s="16"/>
      <c r="G484" s="16"/>
      <c r="H484" s="16"/>
      <c r="I484" s="16"/>
      <c r="J484" s="16"/>
      <c r="K484" s="16"/>
      <c r="L484" s="16"/>
      <c r="M484" s="16"/>
    </row>
    <row r="485" spans="1:51" ht="20.100000000000001" customHeight="1" x14ac:dyDescent="0.3">
      <c r="A485" s="14"/>
      <c r="B485" s="14"/>
      <c r="C485" s="21"/>
      <c r="D485" s="16"/>
      <c r="E485" s="16"/>
      <c r="F485" s="16"/>
      <c r="G485" s="16"/>
      <c r="H485" s="16"/>
      <c r="I485" s="16"/>
      <c r="J485" s="16"/>
      <c r="K485" s="16"/>
      <c r="L485" s="16"/>
      <c r="M485" s="16"/>
    </row>
    <row r="486" spans="1:51" ht="20.100000000000001" customHeight="1" x14ac:dyDescent="0.3">
      <c r="A486" s="14"/>
      <c r="B486" s="14"/>
      <c r="C486" s="21"/>
      <c r="D486" s="16"/>
      <c r="E486" s="16"/>
      <c r="F486" s="16"/>
      <c r="G486" s="16"/>
      <c r="H486" s="16"/>
      <c r="I486" s="16"/>
      <c r="J486" s="16"/>
      <c r="K486" s="16"/>
      <c r="L486" s="16"/>
      <c r="M486" s="16"/>
    </row>
    <row r="487" spans="1:51" ht="20.100000000000001" customHeight="1" x14ac:dyDescent="0.3">
      <c r="A487" s="17" t="s">
        <v>320</v>
      </c>
      <c r="B487" s="18"/>
      <c r="C487" s="19"/>
      <c r="D487" s="20"/>
      <c r="E487" s="20"/>
      <c r="F487" s="20">
        <f>ROUNDDOWN(SUMIF(Q468:Q486, "1", F468:F486), 0)</f>
        <v>0</v>
      </c>
      <c r="G487" s="20"/>
      <c r="H487" s="20">
        <f>ROUNDDOWN(SUMIF(Q468:Q486, "1", H468:H486), 0)</f>
        <v>0</v>
      </c>
      <c r="I487" s="20"/>
      <c r="J487" s="20">
        <f>ROUNDDOWN(SUMIF(Q468:Q486, "1", J468:J486), 0)</f>
        <v>0</v>
      </c>
      <c r="K487" s="20"/>
      <c r="L487" s="20">
        <f>F487+H487+J487</f>
        <v>0</v>
      </c>
      <c r="M487" s="20"/>
      <c r="R487">
        <f t="shared" ref="R487:AY487" si="304">ROUNDDOWN(SUM(R468:R468), 0)</f>
        <v>0</v>
      </c>
      <c r="S487">
        <f t="shared" si="304"/>
        <v>0</v>
      </c>
      <c r="T487">
        <f t="shared" si="304"/>
        <v>0</v>
      </c>
      <c r="U487">
        <f t="shared" si="304"/>
        <v>0</v>
      </c>
      <c r="V487">
        <f t="shared" si="304"/>
        <v>0</v>
      </c>
      <c r="W487">
        <f t="shared" si="304"/>
        <v>0</v>
      </c>
      <c r="X487">
        <f t="shared" si="304"/>
        <v>0</v>
      </c>
      <c r="Y487">
        <f t="shared" si="304"/>
        <v>0</v>
      </c>
      <c r="Z487">
        <f t="shared" si="304"/>
        <v>0</v>
      </c>
      <c r="AA487">
        <f t="shared" si="304"/>
        <v>0</v>
      </c>
      <c r="AB487">
        <f t="shared" si="304"/>
        <v>0</v>
      </c>
      <c r="AC487">
        <f t="shared" si="304"/>
        <v>0</v>
      </c>
      <c r="AD487">
        <f t="shared" si="304"/>
        <v>0</v>
      </c>
      <c r="AE487">
        <f t="shared" si="304"/>
        <v>0</v>
      </c>
      <c r="AF487">
        <f t="shared" si="304"/>
        <v>0</v>
      </c>
      <c r="AG487">
        <f t="shared" si="304"/>
        <v>0</v>
      </c>
      <c r="AH487">
        <f t="shared" si="304"/>
        <v>0</v>
      </c>
      <c r="AI487">
        <f t="shared" si="304"/>
        <v>0</v>
      </c>
      <c r="AJ487">
        <f t="shared" si="304"/>
        <v>0</v>
      </c>
      <c r="AK487">
        <f t="shared" si="304"/>
        <v>0</v>
      </c>
      <c r="AL487">
        <f t="shared" si="304"/>
        <v>0</v>
      </c>
      <c r="AM487">
        <f t="shared" si="304"/>
        <v>0</v>
      </c>
      <c r="AN487">
        <f t="shared" si="304"/>
        <v>0</v>
      </c>
      <c r="AO487">
        <f t="shared" si="304"/>
        <v>0</v>
      </c>
      <c r="AP487">
        <f t="shared" si="304"/>
        <v>0</v>
      </c>
      <c r="AQ487">
        <f t="shared" si="304"/>
        <v>0</v>
      </c>
      <c r="AR487">
        <f t="shared" si="304"/>
        <v>0</v>
      </c>
      <c r="AS487">
        <f t="shared" si="304"/>
        <v>0</v>
      </c>
      <c r="AT487">
        <f t="shared" si="304"/>
        <v>0</v>
      </c>
      <c r="AU487">
        <f t="shared" si="304"/>
        <v>0</v>
      </c>
      <c r="AV487">
        <f t="shared" si="304"/>
        <v>0</v>
      </c>
      <c r="AW487">
        <f t="shared" si="304"/>
        <v>0</v>
      </c>
      <c r="AX487">
        <f t="shared" si="304"/>
        <v>0</v>
      </c>
      <c r="AY487">
        <f t="shared" si="304"/>
        <v>0</v>
      </c>
    </row>
  </sheetData>
  <mergeCells count="33">
    <mergeCell ref="A383:M383"/>
    <mergeCell ref="A404:M404"/>
    <mergeCell ref="A425:M425"/>
    <mergeCell ref="A446:M446"/>
    <mergeCell ref="A467:M467"/>
    <mergeCell ref="A362:M362"/>
    <mergeCell ref="A110:M110"/>
    <mergeCell ref="A131:M131"/>
    <mergeCell ref="A152:M152"/>
    <mergeCell ref="A173:M173"/>
    <mergeCell ref="A194:M194"/>
    <mergeCell ref="A215:M215"/>
    <mergeCell ref="A257:M257"/>
    <mergeCell ref="A278:M278"/>
    <mergeCell ref="A299:M299"/>
    <mergeCell ref="A320:M320"/>
    <mergeCell ref="A341:M341"/>
    <mergeCell ref="A89:M89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  <mergeCell ref="A5:M5"/>
    <mergeCell ref="A26:M26"/>
    <mergeCell ref="A47:M47"/>
    <mergeCell ref="A68:M68"/>
  </mergeCells>
  <phoneticPr fontId="1" type="noConversion"/>
  <conditionalFormatting sqref="A5 A6:M487">
    <cfRule type="containsText" dxfId="11" priority="1" stopIfTrue="1" operator="containsText" text=".">
      <formula>NOT(ISERROR(SEARCH(".",A5)))</formula>
    </cfRule>
    <cfRule type="notContainsText" dxfId="10" priority="2" stopIfTrue="1" operator="notContains" text=".">
      <formula>ISERROR(SEARCH(".",A5))</formula>
    </cfRule>
  </conditionalFormatting>
  <pageMargins left="0.74555149110298213" right="0" top="0.4305908611817223" bottom="0.1388888888888889" header="0.3" footer="0.1388888888888889"/>
  <pageSetup paperSize="9" orientation="landscape" r:id="rId1"/>
  <rowBreaks count="23" manualBreakCount="23">
    <brk id="25" max="12" man="1"/>
    <brk id="46" max="12" man="1"/>
    <brk id="67" max="12" man="1"/>
    <brk id="88" max="12" man="1"/>
    <brk id="109" max="12" man="1"/>
    <brk id="130" max="12" man="1"/>
    <brk id="151" max="12" man="1"/>
    <brk id="172" max="12" man="1"/>
    <brk id="193" max="12" man="1"/>
    <brk id="214" max="12" man="1"/>
    <brk id="235" max="12" man="1"/>
    <brk id="256" max="12" man="1"/>
    <brk id="277" max="12" man="1"/>
    <brk id="298" max="12" man="1"/>
    <brk id="319" max="12" man="1"/>
    <brk id="340" max="12" man="1"/>
    <brk id="361" max="12" man="1"/>
    <brk id="382" max="12" man="1"/>
    <brk id="403" max="12" man="1"/>
    <brk id="424" max="12" man="1"/>
    <brk id="445" max="12" man="1"/>
    <brk id="466" max="12" man="1"/>
    <brk id="48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383EE-52B5-49CD-B6B5-9DCBAA4276A1}">
  <sheetPr>
    <tabColor rgb="FFF19D86"/>
  </sheetPr>
  <dimension ref="A1:R151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N1"/>
    </sheetView>
  </sheetViews>
  <sheetFormatPr defaultRowHeight="16.5" x14ac:dyDescent="0.3"/>
  <cols>
    <col min="1" max="1" width="6.625" style="3" customWidth="1"/>
    <col min="2" max="3" width="20.625" style="2" customWidth="1"/>
    <col min="4" max="4" width="4.625" style="3" customWidth="1"/>
    <col min="5" max="5" width="5.625" style="3" customWidth="1"/>
    <col min="6" max="6" width="6.625" style="4" customWidth="1"/>
    <col min="7" max="7" width="7.625" style="4" customWidth="1"/>
    <col min="8" max="8" width="6.625" style="4" customWidth="1"/>
    <col min="9" max="9" width="7.625" style="4" customWidth="1"/>
    <col min="10" max="10" width="6.625" style="4" customWidth="1"/>
    <col min="11" max="11" width="7.625" style="4" customWidth="1"/>
    <col min="12" max="12" width="6.625" style="4" customWidth="1"/>
    <col min="13" max="13" width="7.625" style="4" customWidth="1"/>
    <col min="14" max="14" width="6.625" style="2" customWidth="1"/>
    <col min="15" max="18" width="9" hidden="1" customWidth="1"/>
  </cols>
  <sheetData>
    <row r="1" spans="1:15" ht="30" customHeight="1" x14ac:dyDescent="0.3">
      <c r="A1" s="37" t="s">
        <v>890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5" ht="20.100000000000001" customHeight="1" x14ac:dyDescent="0.3">
      <c r="A2" s="38" t="s">
        <v>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5" ht="20.100000000000001" customHeight="1" x14ac:dyDescent="0.3">
      <c r="A3" s="56" t="s">
        <v>341</v>
      </c>
      <c r="B3" s="56" t="s">
        <v>361</v>
      </c>
      <c r="C3" s="56" t="s">
        <v>362</v>
      </c>
      <c r="D3" s="56" t="s">
        <v>6</v>
      </c>
      <c r="E3" s="56" t="s">
        <v>342</v>
      </c>
      <c r="F3" s="56" t="s">
        <v>343</v>
      </c>
      <c r="G3" s="56"/>
      <c r="H3" s="56" t="s">
        <v>344</v>
      </c>
      <c r="I3" s="56"/>
      <c r="J3" s="56" t="s">
        <v>345</v>
      </c>
      <c r="K3" s="56"/>
      <c r="L3" s="56" t="s">
        <v>346</v>
      </c>
      <c r="M3" s="56"/>
      <c r="N3" s="56" t="s">
        <v>293</v>
      </c>
    </row>
    <row r="4" spans="1:15" ht="20.100000000000001" customHeight="1" x14ac:dyDescent="0.3">
      <c r="A4" s="56"/>
      <c r="B4" s="56"/>
      <c r="C4" s="56"/>
      <c r="D4" s="56"/>
      <c r="E4" s="56"/>
      <c r="F4" s="11" t="s">
        <v>294</v>
      </c>
      <c r="G4" s="11" t="s">
        <v>891</v>
      </c>
      <c r="H4" s="11" t="s">
        <v>294</v>
      </c>
      <c r="I4" s="11" t="s">
        <v>891</v>
      </c>
      <c r="J4" s="11" t="s">
        <v>294</v>
      </c>
      <c r="K4" s="11" t="s">
        <v>891</v>
      </c>
      <c r="L4" s="11" t="s">
        <v>294</v>
      </c>
      <c r="M4" s="11" t="s">
        <v>891</v>
      </c>
      <c r="N4" s="56"/>
      <c r="O4" t="s">
        <v>18</v>
      </c>
    </row>
    <row r="5" spans="1:15" ht="20.100000000000001" customHeight="1" x14ac:dyDescent="0.3">
      <c r="A5" s="15" t="s">
        <v>892</v>
      </c>
      <c r="B5" s="13" t="s">
        <v>893</v>
      </c>
      <c r="C5" s="13" t="s">
        <v>894</v>
      </c>
      <c r="D5" s="15" t="s">
        <v>895</v>
      </c>
      <c r="E5" s="21">
        <v>1</v>
      </c>
      <c r="F5" s="16">
        <f>일위대가표!F17</f>
        <v>0</v>
      </c>
      <c r="G5" s="16">
        <f t="shared" ref="G5:G36" si="0">E5*F5</f>
        <v>0</v>
      </c>
      <c r="H5" s="16">
        <f>일위대가표!H17</f>
        <v>0</v>
      </c>
      <c r="I5" s="16">
        <f t="shared" ref="I5:I36" si="1">E5*H5</f>
        <v>0</v>
      </c>
      <c r="J5" s="16">
        <f>일위대가표!J17</f>
        <v>0</v>
      </c>
      <c r="K5" s="16">
        <f t="shared" ref="K5:K36" si="2">E5*J5</f>
        <v>0</v>
      </c>
      <c r="L5" s="16">
        <f t="shared" ref="L5:L36" si="3">F5+H5+J5</f>
        <v>0</v>
      </c>
      <c r="M5" s="16">
        <f t="shared" ref="M5:M36" si="4">G5+I5+K5</f>
        <v>0</v>
      </c>
      <c r="N5" s="13" t="s">
        <v>368</v>
      </c>
    </row>
    <row r="6" spans="1:15" ht="20.100000000000001" customHeight="1" x14ac:dyDescent="0.3">
      <c r="A6" s="15" t="s">
        <v>896</v>
      </c>
      <c r="B6" s="13" t="s">
        <v>897</v>
      </c>
      <c r="C6" s="13" t="s">
        <v>898</v>
      </c>
      <c r="D6" s="15" t="s">
        <v>250</v>
      </c>
      <c r="E6" s="21">
        <v>1</v>
      </c>
      <c r="F6" s="16">
        <f>일위대가표!F21</f>
        <v>0</v>
      </c>
      <c r="G6" s="16">
        <f t="shared" si="0"/>
        <v>0</v>
      </c>
      <c r="H6" s="16">
        <f>일위대가표!H21</f>
        <v>0</v>
      </c>
      <c r="I6" s="16">
        <f t="shared" si="1"/>
        <v>0</v>
      </c>
      <c r="J6" s="16">
        <f>일위대가표!J21</f>
        <v>0</v>
      </c>
      <c r="K6" s="16">
        <f t="shared" si="2"/>
        <v>0</v>
      </c>
      <c r="L6" s="16">
        <f t="shared" si="3"/>
        <v>0</v>
      </c>
      <c r="M6" s="16">
        <f t="shared" si="4"/>
        <v>0</v>
      </c>
      <c r="N6" s="14"/>
    </row>
    <row r="7" spans="1:15" ht="20.100000000000001" customHeight="1" x14ac:dyDescent="0.3">
      <c r="A7" s="15" t="s">
        <v>899</v>
      </c>
      <c r="B7" s="13" t="s">
        <v>900</v>
      </c>
      <c r="C7" s="13" t="s">
        <v>901</v>
      </c>
      <c r="D7" s="15" t="s">
        <v>452</v>
      </c>
      <c r="E7" s="21">
        <v>1</v>
      </c>
      <c r="F7" s="16">
        <f>일위대가표!F28</f>
        <v>0</v>
      </c>
      <c r="G7" s="16">
        <f t="shared" si="0"/>
        <v>0</v>
      </c>
      <c r="H7" s="16">
        <f>일위대가표!H28</f>
        <v>0</v>
      </c>
      <c r="I7" s="16">
        <f t="shared" si="1"/>
        <v>0</v>
      </c>
      <c r="J7" s="16">
        <f>일위대가표!J28</f>
        <v>0</v>
      </c>
      <c r="K7" s="16">
        <f t="shared" si="2"/>
        <v>0</v>
      </c>
      <c r="L7" s="16">
        <f t="shared" si="3"/>
        <v>0</v>
      </c>
      <c r="M7" s="16">
        <f t="shared" si="4"/>
        <v>0</v>
      </c>
      <c r="N7" s="14"/>
    </row>
    <row r="8" spans="1:15" ht="20.100000000000001" customHeight="1" x14ac:dyDescent="0.3">
      <c r="A8" s="15" t="s">
        <v>902</v>
      </c>
      <c r="B8" s="13" t="s">
        <v>903</v>
      </c>
      <c r="C8" s="13" t="s">
        <v>399</v>
      </c>
      <c r="D8" s="15" t="s">
        <v>36</v>
      </c>
      <c r="E8" s="21">
        <v>1</v>
      </c>
      <c r="F8" s="16">
        <f>일위대가표!F33</f>
        <v>0</v>
      </c>
      <c r="G8" s="16">
        <f t="shared" si="0"/>
        <v>0</v>
      </c>
      <c r="H8" s="16">
        <f>일위대가표!H33</f>
        <v>0</v>
      </c>
      <c r="I8" s="16">
        <f t="shared" si="1"/>
        <v>0</v>
      </c>
      <c r="J8" s="16">
        <f>일위대가표!J33</f>
        <v>0</v>
      </c>
      <c r="K8" s="16">
        <f t="shared" si="2"/>
        <v>0</v>
      </c>
      <c r="L8" s="16">
        <f t="shared" si="3"/>
        <v>0</v>
      </c>
      <c r="M8" s="16">
        <f t="shared" si="4"/>
        <v>0</v>
      </c>
      <c r="N8" s="14"/>
      <c r="O8" s="1" t="s">
        <v>40</v>
      </c>
    </row>
    <row r="9" spans="1:15" ht="20.100000000000001" customHeight="1" x14ac:dyDescent="0.3">
      <c r="A9" s="15" t="s">
        <v>904</v>
      </c>
      <c r="B9" s="13" t="s">
        <v>905</v>
      </c>
      <c r="C9" s="13" t="s">
        <v>906</v>
      </c>
      <c r="D9" s="15" t="s">
        <v>907</v>
      </c>
      <c r="E9" s="21">
        <v>1</v>
      </c>
      <c r="F9" s="16">
        <f>일위대가표!F37</f>
        <v>0</v>
      </c>
      <c r="G9" s="16">
        <f t="shared" si="0"/>
        <v>0</v>
      </c>
      <c r="H9" s="16">
        <f>일위대가표!H37</f>
        <v>0</v>
      </c>
      <c r="I9" s="16">
        <f t="shared" si="1"/>
        <v>0</v>
      </c>
      <c r="J9" s="16">
        <f>일위대가표!J37</f>
        <v>0</v>
      </c>
      <c r="K9" s="16">
        <f t="shared" si="2"/>
        <v>0</v>
      </c>
      <c r="L9" s="16">
        <f t="shared" si="3"/>
        <v>0</v>
      </c>
      <c r="M9" s="16">
        <f t="shared" si="4"/>
        <v>0</v>
      </c>
      <c r="N9" s="13" t="s">
        <v>402</v>
      </c>
    </row>
    <row r="10" spans="1:15" ht="20.100000000000001" customHeight="1" x14ac:dyDescent="0.3">
      <c r="A10" s="15" t="s">
        <v>908</v>
      </c>
      <c r="B10" s="13" t="s">
        <v>905</v>
      </c>
      <c r="C10" s="13" t="s">
        <v>909</v>
      </c>
      <c r="D10" s="15" t="s">
        <v>907</v>
      </c>
      <c r="E10" s="21">
        <v>1</v>
      </c>
      <c r="F10" s="16">
        <f>일위대가표!F41</f>
        <v>0</v>
      </c>
      <c r="G10" s="16">
        <f t="shared" si="0"/>
        <v>0</v>
      </c>
      <c r="H10" s="16">
        <f>일위대가표!H41</f>
        <v>0</v>
      </c>
      <c r="I10" s="16">
        <f t="shared" si="1"/>
        <v>0</v>
      </c>
      <c r="J10" s="16">
        <f>일위대가표!J41</f>
        <v>0</v>
      </c>
      <c r="K10" s="16">
        <f t="shared" si="2"/>
        <v>0</v>
      </c>
      <c r="L10" s="16">
        <f t="shared" si="3"/>
        <v>0</v>
      </c>
      <c r="M10" s="16">
        <f t="shared" si="4"/>
        <v>0</v>
      </c>
      <c r="N10" s="13" t="s">
        <v>402</v>
      </c>
    </row>
    <row r="11" spans="1:15" ht="20.100000000000001" customHeight="1" x14ac:dyDescent="0.3">
      <c r="A11" s="15" t="s">
        <v>910</v>
      </c>
      <c r="B11" s="13" t="s">
        <v>903</v>
      </c>
      <c r="C11" s="13" t="s">
        <v>405</v>
      </c>
      <c r="D11" s="15" t="s">
        <v>36</v>
      </c>
      <c r="E11" s="21">
        <v>1</v>
      </c>
      <c r="F11" s="16">
        <f>일위대가표!F46</f>
        <v>0</v>
      </c>
      <c r="G11" s="16">
        <f t="shared" si="0"/>
        <v>0</v>
      </c>
      <c r="H11" s="16">
        <f>일위대가표!H46</f>
        <v>0</v>
      </c>
      <c r="I11" s="16">
        <f t="shared" si="1"/>
        <v>0</v>
      </c>
      <c r="J11" s="16">
        <f>일위대가표!J46</f>
        <v>0</v>
      </c>
      <c r="K11" s="16">
        <f t="shared" si="2"/>
        <v>0</v>
      </c>
      <c r="L11" s="16">
        <f t="shared" si="3"/>
        <v>0</v>
      </c>
      <c r="M11" s="16">
        <f t="shared" si="4"/>
        <v>0</v>
      </c>
      <c r="N11" s="14"/>
      <c r="O11" s="1" t="s">
        <v>40</v>
      </c>
    </row>
    <row r="12" spans="1:15" ht="20.100000000000001" customHeight="1" x14ac:dyDescent="0.3">
      <c r="A12" s="15" t="s">
        <v>911</v>
      </c>
      <c r="B12" s="13" t="s">
        <v>912</v>
      </c>
      <c r="C12" s="13" t="s">
        <v>913</v>
      </c>
      <c r="D12" s="15" t="s">
        <v>39</v>
      </c>
      <c r="E12" s="21">
        <v>1</v>
      </c>
      <c r="F12" s="16">
        <f>일위대가표!F56</f>
        <v>0</v>
      </c>
      <c r="G12" s="16">
        <f t="shared" si="0"/>
        <v>0</v>
      </c>
      <c r="H12" s="16">
        <f>일위대가표!H56</f>
        <v>0</v>
      </c>
      <c r="I12" s="16">
        <f t="shared" si="1"/>
        <v>0</v>
      </c>
      <c r="J12" s="16">
        <f>일위대가표!J56</f>
        <v>0</v>
      </c>
      <c r="K12" s="16">
        <f t="shared" si="2"/>
        <v>0</v>
      </c>
      <c r="L12" s="16">
        <f t="shared" si="3"/>
        <v>0</v>
      </c>
      <c r="M12" s="16">
        <f t="shared" si="4"/>
        <v>0</v>
      </c>
      <c r="N12" s="14"/>
      <c r="O12" s="1" t="s">
        <v>40</v>
      </c>
    </row>
    <row r="13" spans="1:15" ht="20.100000000000001" customHeight="1" x14ac:dyDescent="0.3">
      <c r="A13" s="15" t="s">
        <v>914</v>
      </c>
      <c r="B13" s="13" t="s">
        <v>915</v>
      </c>
      <c r="C13" s="13" t="s">
        <v>916</v>
      </c>
      <c r="D13" s="15" t="s">
        <v>39</v>
      </c>
      <c r="E13" s="21">
        <v>1</v>
      </c>
      <c r="F13" s="16">
        <f>일위대가표!F62</f>
        <v>0</v>
      </c>
      <c r="G13" s="16">
        <f t="shared" si="0"/>
        <v>0</v>
      </c>
      <c r="H13" s="16">
        <f>일위대가표!H62</f>
        <v>0</v>
      </c>
      <c r="I13" s="16">
        <f t="shared" si="1"/>
        <v>0</v>
      </c>
      <c r="J13" s="16">
        <f>일위대가표!J62</f>
        <v>0</v>
      </c>
      <c r="K13" s="16">
        <f t="shared" si="2"/>
        <v>0</v>
      </c>
      <c r="L13" s="16">
        <f t="shared" si="3"/>
        <v>0</v>
      </c>
      <c r="M13" s="16">
        <f t="shared" si="4"/>
        <v>0</v>
      </c>
      <c r="N13" s="14"/>
      <c r="O13" s="1" t="s">
        <v>40</v>
      </c>
    </row>
    <row r="14" spans="1:15" ht="20.100000000000001" customHeight="1" x14ac:dyDescent="0.3">
      <c r="A14" s="15" t="s">
        <v>917</v>
      </c>
      <c r="B14" s="13" t="s">
        <v>918</v>
      </c>
      <c r="C14" s="13" t="s">
        <v>919</v>
      </c>
      <c r="D14" s="15" t="s">
        <v>36</v>
      </c>
      <c r="E14" s="21">
        <v>1</v>
      </c>
      <c r="F14" s="16">
        <f>일위대가표!F67</f>
        <v>0</v>
      </c>
      <c r="G14" s="16">
        <f t="shared" si="0"/>
        <v>0</v>
      </c>
      <c r="H14" s="16">
        <f>일위대가표!H67</f>
        <v>0</v>
      </c>
      <c r="I14" s="16">
        <f t="shared" si="1"/>
        <v>0</v>
      </c>
      <c r="J14" s="16">
        <f>일위대가표!J67</f>
        <v>0</v>
      </c>
      <c r="K14" s="16">
        <f t="shared" si="2"/>
        <v>0</v>
      </c>
      <c r="L14" s="16">
        <f t="shared" si="3"/>
        <v>0</v>
      </c>
      <c r="M14" s="16">
        <f t="shared" si="4"/>
        <v>0</v>
      </c>
      <c r="N14" s="13" t="s">
        <v>429</v>
      </c>
      <c r="O14" s="1" t="s">
        <v>40</v>
      </c>
    </row>
    <row r="15" spans="1:15" ht="20.100000000000001" customHeight="1" x14ac:dyDescent="0.3">
      <c r="A15" s="15" t="s">
        <v>920</v>
      </c>
      <c r="B15" s="13" t="s">
        <v>921</v>
      </c>
      <c r="C15" s="13" t="s">
        <v>922</v>
      </c>
      <c r="D15" s="15" t="s">
        <v>39</v>
      </c>
      <c r="E15" s="21">
        <v>1</v>
      </c>
      <c r="F15" s="16">
        <f>일위대가표!F72</f>
        <v>0</v>
      </c>
      <c r="G15" s="16">
        <f t="shared" si="0"/>
        <v>0</v>
      </c>
      <c r="H15" s="16">
        <f>일위대가표!H72</f>
        <v>0</v>
      </c>
      <c r="I15" s="16">
        <f t="shared" si="1"/>
        <v>0</v>
      </c>
      <c r="J15" s="16">
        <f>일위대가표!J72</f>
        <v>0</v>
      </c>
      <c r="K15" s="16">
        <f t="shared" si="2"/>
        <v>0</v>
      </c>
      <c r="L15" s="16">
        <f t="shared" si="3"/>
        <v>0</v>
      </c>
      <c r="M15" s="16">
        <f t="shared" si="4"/>
        <v>0</v>
      </c>
      <c r="N15" s="14"/>
      <c r="O15" s="1" t="s">
        <v>40</v>
      </c>
    </row>
    <row r="16" spans="1:15" ht="20.100000000000001" customHeight="1" x14ac:dyDescent="0.3">
      <c r="A16" s="15" t="s">
        <v>923</v>
      </c>
      <c r="B16" s="13" t="s">
        <v>924</v>
      </c>
      <c r="C16" s="13" t="s">
        <v>925</v>
      </c>
      <c r="D16" s="15" t="s">
        <v>452</v>
      </c>
      <c r="E16" s="21">
        <v>1</v>
      </c>
      <c r="F16" s="16">
        <f>일위대가표!F78</f>
        <v>0</v>
      </c>
      <c r="G16" s="16">
        <f t="shared" si="0"/>
        <v>0</v>
      </c>
      <c r="H16" s="16">
        <f>일위대가표!H78</f>
        <v>0</v>
      </c>
      <c r="I16" s="16">
        <f t="shared" si="1"/>
        <v>0</v>
      </c>
      <c r="J16" s="16">
        <f>일위대가표!J78</f>
        <v>0</v>
      </c>
      <c r="K16" s="16">
        <f t="shared" si="2"/>
        <v>0</v>
      </c>
      <c r="L16" s="16">
        <f t="shared" si="3"/>
        <v>0</v>
      </c>
      <c r="M16" s="16">
        <f t="shared" si="4"/>
        <v>0</v>
      </c>
      <c r="N16" s="13" t="s">
        <v>441</v>
      </c>
    </row>
    <row r="17" spans="1:15" ht="20.100000000000001" customHeight="1" x14ac:dyDescent="0.3">
      <c r="A17" s="15" t="s">
        <v>926</v>
      </c>
      <c r="B17" s="13" t="s">
        <v>450</v>
      </c>
      <c r="C17" s="13" t="s">
        <v>927</v>
      </c>
      <c r="D17" s="15" t="s">
        <v>452</v>
      </c>
      <c r="E17" s="21">
        <v>1</v>
      </c>
      <c r="F17" s="16">
        <f>일위대가표!F84</f>
        <v>0</v>
      </c>
      <c r="G17" s="16">
        <f t="shared" si="0"/>
        <v>0</v>
      </c>
      <c r="H17" s="16">
        <f>일위대가표!H84</f>
        <v>0</v>
      </c>
      <c r="I17" s="16">
        <f t="shared" si="1"/>
        <v>0</v>
      </c>
      <c r="J17" s="16">
        <f>일위대가표!J84</f>
        <v>0</v>
      </c>
      <c r="K17" s="16">
        <f t="shared" si="2"/>
        <v>0</v>
      </c>
      <c r="L17" s="16">
        <f t="shared" si="3"/>
        <v>0</v>
      </c>
      <c r="M17" s="16">
        <f t="shared" si="4"/>
        <v>0</v>
      </c>
      <c r="N17" s="13" t="s">
        <v>447</v>
      </c>
    </row>
    <row r="18" spans="1:15" ht="20.100000000000001" customHeight="1" x14ac:dyDescent="0.3">
      <c r="A18" s="15" t="s">
        <v>928</v>
      </c>
      <c r="B18" s="13" t="s">
        <v>929</v>
      </c>
      <c r="C18" s="13" t="s">
        <v>930</v>
      </c>
      <c r="D18" s="15" t="s">
        <v>39</v>
      </c>
      <c r="E18" s="21">
        <v>1</v>
      </c>
      <c r="F18" s="16">
        <f>일위대가표!F92</f>
        <v>0</v>
      </c>
      <c r="G18" s="16">
        <f t="shared" si="0"/>
        <v>0</v>
      </c>
      <c r="H18" s="16">
        <f>일위대가표!H92</f>
        <v>0</v>
      </c>
      <c r="I18" s="16">
        <f t="shared" si="1"/>
        <v>0</v>
      </c>
      <c r="J18" s="16">
        <f>일위대가표!J92</f>
        <v>0</v>
      </c>
      <c r="K18" s="16">
        <f t="shared" si="2"/>
        <v>0</v>
      </c>
      <c r="L18" s="16">
        <f t="shared" si="3"/>
        <v>0</v>
      </c>
      <c r="M18" s="16">
        <f t="shared" si="4"/>
        <v>0</v>
      </c>
      <c r="N18" s="13" t="s">
        <v>455</v>
      </c>
    </row>
    <row r="19" spans="1:15" ht="20.100000000000001" customHeight="1" x14ac:dyDescent="0.3">
      <c r="A19" s="15" t="s">
        <v>931</v>
      </c>
      <c r="B19" s="13" t="s">
        <v>932</v>
      </c>
      <c r="C19" s="13" t="s">
        <v>933</v>
      </c>
      <c r="D19" s="15" t="s">
        <v>39</v>
      </c>
      <c r="E19" s="21">
        <v>1</v>
      </c>
      <c r="F19" s="16">
        <f>일위대가표!F97</f>
        <v>0</v>
      </c>
      <c r="G19" s="16">
        <f t="shared" si="0"/>
        <v>0</v>
      </c>
      <c r="H19" s="16">
        <f>일위대가표!H97</f>
        <v>0</v>
      </c>
      <c r="I19" s="16">
        <f t="shared" si="1"/>
        <v>0</v>
      </c>
      <c r="J19" s="16">
        <f>일위대가표!J97</f>
        <v>0</v>
      </c>
      <c r="K19" s="16">
        <f t="shared" si="2"/>
        <v>0</v>
      </c>
      <c r="L19" s="16">
        <f t="shared" si="3"/>
        <v>0</v>
      </c>
      <c r="M19" s="16">
        <f t="shared" si="4"/>
        <v>0</v>
      </c>
      <c r="N19" s="14"/>
      <c r="O19" s="1" t="s">
        <v>40</v>
      </c>
    </row>
    <row r="20" spans="1:15" ht="20.100000000000001" customHeight="1" x14ac:dyDescent="0.3">
      <c r="A20" s="15" t="s">
        <v>934</v>
      </c>
      <c r="B20" s="13" t="s">
        <v>464</v>
      </c>
      <c r="C20" s="13" t="s">
        <v>935</v>
      </c>
      <c r="D20" s="15" t="s">
        <v>39</v>
      </c>
      <c r="E20" s="21">
        <v>1</v>
      </c>
      <c r="F20" s="16">
        <f>일위대가표!F104</f>
        <v>0</v>
      </c>
      <c r="G20" s="16">
        <f t="shared" si="0"/>
        <v>0</v>
      </c>
      <c r="H20" s="16">
        <f>일위대가표!H104</f>
        <v>0</v>
      </c>
      <c r="I20" s="16">
        <f t="shared" si="1"/>
        <v>0</v>
      </c>
      <c r="J20" s="16">
        <f>일위대가표!J104</f>
        <v>0</v>
      </c>
      <c r="K20" s="16">
        <f t="shared" si="2"/>
        <v>0</v>
      </c>
      <c r="L20" s="16">
        <f t="shared" si="3"/>
        <v>0</v>
      </c>
      <c r="M20" s="16">
        <f t="shared" si="4"/>
        <v>0</v>
      </c>
      <c r="N20" s="14"/>
    </row>
    <row r="21" spans="1:15" ht="20.100000000000001" customHeight="1" x14ac:dyDescent="0.3">
      <c r="A21" s="15" t="s">
        <v>936</v>
      </c>
      <c r="B21" s="13" t="s">
        <v>937</v>
      </c>
      <c r="C21" s="13" t="s">
        <v>938</v>
      </c>
      <c r="D21" s="15" t="s">
        <v>39</v>
      </c>
      <c r="E21" s="21">
        <v>1</v>
      </c>
      <c r="F21" s="16">
        <f>일위대가표!F110</f>
        <v>0</v>
      </c>
      <c r="G21" s="16">
        <f t="shared" si="0"/>
        <v>0</v>
      </c>
      <c r="H21" s="16">
        <f>일위대가표!H110</f>
        <v>0</v>
      </c>
      <c r="I21" s="16">
        <f t="shared" si="1"/>
        <v>0</v>
      </c>
      <c r="J21" s="16">
        <f>일위대가표!J110</f>
        <v>0</v>
      </c>
      <c r="K21" s="16">
        <f t="shared" si="2"/>
        <v>0</v>
      </c>
      <c r="L21" s="16">
        <f t="shared" si="3"/>
        <v>0</v>
      </c>
      <c r="M21" s="16">
        <f t="shared" si="4"/>
        <v>0</v>
      </c>
      <c r="N21" s="14"/>
    </row>
    <row r="22" spans="1:15" ht="20.100000000000001" customHeight="1" x14ac:dyDescent="0.3">
      <c r="A22" s="15" t="s">
        <v>939</v>
      </c>
      <c r="B22" s="13" t="s">
        <v>940</v>
      </c>
      <c r="C22" s="13" t="s">
        <v>941</v>
      </c>
      <c r="D22" s="15" t="s">
        <v>36</v>
      </c>
      <c r="E22" s="21">
        <v>1</v>
      </c>
      <c r="F22" s="16">
        <f>일위대가표!F116</f>
        <v>0</v>
      </c>
      <c r="G22" s="16">
        <f t="shared" si="0"/>
        <v>0</v>
      </c>
      <c r="H22" s="16">
        <f>일위대가표!H116</f>
        <v>0</v>
      </c>
      <c r="I22" s="16">
        <f t="shared" si="1"/>
        <v>0</v>
      </c>
      <c r="J22" s="16">
        <f>일위대가표!J116</f>
        <v>0</v>
      </c>
      <c r="K22" s="16">
        <f t="shared" si="2"/>
        <v>0</v>
      </c>
      <c r="L22" s="16">
        <f t="shared" si="3"/>
        <v>0</v>
      </c>
      <c r="M22" s="16">
        <f t="shared" si="4"/>
        <v>0</v>
      </c>
      <c r="N22" s="14"/>
      <c r="O22" s="1" t="s">
        <v>40</v>
      </c>
    </row>
    <row r="23" spans="1:15" ht="20.100000000000001" customHeight="1" x14ac:dyDescent="0.3">
      <c r="A23" s="15" t="s">
        <v>942</v>
      </c>
      <c r="B23" s="13" t="s">
        <v>943</v>
      </c>
      <c r="C23" s="13" t="s">
        <v>944</v>
      </c>
      <c r="D23" s="15" t="s">
        <v>39</v>
      </c>
      <c r="E23" s="21">
        <v>1</v>
      </c>
      <c r="F23" s="16">
        <f>일위대가표!F120</f>
        <v>0</v>
      </c>
      <c r="G23" s="16">
        <f t="shared" si="0"/>
        <v>0</v>
      </c>
      <c r="H23" s="16">
        <f>일위대가표!H120</f>
        <v>0</v>
      </c>
      <c r="I23" s="16">
        <f t="shared" si="1"/>
        <v>0</v>
      </c>
      <c r="J23" s="16">
        <f>일위대가표!J120</f>
        <v>0</v>
      </c>
      <c r="K23" s="16">
        <f t="shared" si="2"/>
        <v>0</v>
      </c>
      <c r="L23" s="16">
        <f t="shared" si="3"/>
        <v>0</v>
      </c>
      <c r="M23" s="16">
        <f t="shared" si="4"/>
        <v>0</v>
      </c>
      <c r="N23" s="14"/>
      <c r="O23" s="1" t="s">
        <v>40</v>
      </c>
    </row>
    <row r="24" spans="1:15" ht="20.100000000000001" customHeight="1" x14ac:dyDescent="0.3">
      <c r="A24" s="15" t="s">
        <v>945</v>
      </c>
      <c r="B24" s="13" t="s">
        <v>943</v>
      </c>
      <c r="C24" s="13" t="s">
        <v>946</v>
      </c>
      <c r="D24" s="15" t="s">
        <v>39</v>
      </c>
      <c r="E24" s="21">
        <v>1</v>
      </c>
      <c r="F24" s="16">
        <f>일위대가표!F124</f>
        <v>0</v>
      </c>
      <c r="G24" s="16">
        <f t="shared" si="0"/>
        <v>0</v>
      </c>
      <c r="H24" s="16">
        <f>일위대가표!H124</f>
        <v>0</v>
      </c>
      <c r="I24" s="16">
        <f t="shared" si="1"/>
        <v>0</v>
      </c>
      <c r="J24" s="16">
        <f>일위대가표!J124</f>
        <v>0</v>
      </c>
      <c r="K24" s="16">
        <f t="shared" si="2"/>
        <v>0</v>
      </c>
      <c r="L24" s="16">
        <f t="shared" si="3"/>
        <v>0</v>
      </c>
      <c r="M24" s="16">
        <f t="shared" si="4"/>
        <v>0</v>
      </c>
      <c r="N24" s="14"/>
      <c r="O24" s="1" t="s">
        <v>40</v>
      </c>
    </row>
    <row r="25" spans="1:15" ht="20.100000000000001" customHeight="1" x14ac:dyDescent="0.3">
      <c r="A25" s="15" t="s">
        <v>947</v>
      </c>
      <c r="B25" s="13" t="s">
        <v>948</v>
      </c>
      <c r="C25" s="13" t="s">
        <v>949</v>
      </c>
      <c r="D25" s="15" t="s">
        <v>36</v>
      </c>
      <c r="E25" s="21">
        <v>1</v>
      </c>
      <c r="F25" s="16">
        <f>일위대가표!F128</f>
        <v>0</v>
      </c>
      <c r="G25" s="16">
        <f t="shared" si="0"/>
        <v>0</v>
      </c>
      <c r="H25" s="16">
        <f>일위대가표!H128</f>
        <v>0</v>
      </c>
      <c r="I25" s="16">
        <f t="shared" si="1"/>
        <v>0</v>
      </c>
      <c r="J25" s="16">
        <f>일위대가표!J128</f>
        <v>0</v>
      </c>
      <c r="K25" s="16">
        <f t="shared" si="2"/>
        <v>0</v>
      </c>
      <c r="L25" s="16">
        <f t="shared" si="3"/>
        <v>0</v>
      </c>
      <c r="M25" s="16">
        <f t="shared" si="4"/>
        <v>0</v>
      </c>
      <c r="N25" s="14"/>
      <c r="O25" s="1" t="s">
        <v>40</v>
      </c>
    </row>
    <row r="26" spans="1:15" ht="20.100000000000001" customHeight="1" x14ac:dyDescent="0.3">
      <c r="A26" s="15" t="s">
        <v>950</v>
      </c>
      <c r="B26" s="13" t="s">
        <v>951</v>
      </c>
      <c r="C26" s="13" t="s">
        <v>952</v>
      </c>
      <c r="D26" s="15" t="s">
        <v>36</v>
      </c>
      <c r="E26" s="21">
        <v>1</v>
      </c>
      <c r="F26" s="16">
        <f>일위대가표!F134</f>
        <v>0</v>
      </c>
      <c r="G26" s="16">
        <f t="shared" si="0"/>
        <v>0</v>
      </c>
      <c r="H26" s="16">
        <f>일위대가표!H134</f>
        <v>0</v>
      </c>
      <c r="I26" s="16">
        <f t="shared" si="1"/>
        <v>0</v>
      </c>
      <c r="J26" s="16">
        <f>일위대가표!J134</f>
        <v>0</v>
      </c>
      <c r="K26" s="16">
        <f t="shared" si="2"/>
        <v>0</v>
      </c>
      <c r="L26" s="16">
        <f t="shared" si="3"/>
        <v>0</v>
      </c>
      <c r="M26" s="16">
        <f t="shared" si="4"/>
        <v>0</v>
      </c>
      <c r="N26" s="14"/>
      <c r="O26" s="1" t="s">
        <v>40</v>
      </c>
    </row>
    <row r="27" spans="1:15" ht="20.100000000000001" customHeight="1" x14ac:dyDescent="0.3">
      <c r="A27" s="15" t="s">
        <v>953</v>
      </c>
      <c r="B27" s="13" t="s">
        <v>499</v>
      </c>
      <c r="C27" s="13" t="s">
        <v>954</v>
      </c>
      <c r="D27" s="15" t="s">
        <v>36</v>
      </c>
      <c r="E27" s="21">
        <v>1</v>
      </c>
      <c r="F27" s="16">
        <f>일위대가표!F139</f>
        <v>0</v>
      </c>
      <c r="G27" s="16">
        <f t="shared" si="0"/>
        <v>0</v>
      </c>
      <c r="H27" s="16">
        <f>일위대가표!H139</f>
        <v>0</v>
      </c>
      <c r="I27" s="16">
        <f t="shared" si="1"/>
        <v>0</v>
      </c>
      <c r="J27" s="16">
        <f>일위대가표!J139</f>
        <v>0</v>
      </c>
      <c r="K27" s="16">
        <f t="shared" si="2"/>
        <v>0</v>
      </c>
      <c r="L27" s="16">
        <f t="shared" si="3"/>
        <v>0</v>
      </c>
      <c r="M27" s="16">
        <f t="shared" si="4"/>
        <v>0</v>
      </c>
      <c r="N27" s="14"/>
      <c r="O27" s="1" t="s">
        <v>40</v>
      </c>
    </row>
    <row r="28" spans="1:15" ht="20.100000000000001" customHeight="1" x14ac:dyDescent="0.3">
      <c r="A28" s="15" t="s">
        <v>955</v>
      </c>
      <c r="B28" s="13" t="s">
        <v>499</v>
      </c>
      <c r="C28" s="13" t="s">
        <v>956</v>
      </c>
      <c r="D28" s="15" t="s">
        <v>36</v>
      </c>
      <c r="E28" s="21">
        <v>1</v>
      </c>
      <c r="F28" s="16">
        <f>일위대가표!F144</f>
        <v>0</v>
      </c>
      <c r="G28" s="16">
        <f t="shared" si="0"/>
        <v>0</v>
      </c>
      <c r="H28" s="16">
        <f>일위대가표!H144</f>
        <v>0</v>
      </c>
      <c r="I28" s="16">
        <f t="shared" si="1"/>
        <v>0</v>
      </c>
      <c r="J28" s="16">
        <f>일위대가표!J144</f>
        <v>0</v>
      </c>
      <c r="K28" s="16">
        <f t="shared" si="2"/>
        <v>0</v>
      </c>
      <c r="L28" s="16">
        <f t="shared" si="3"/>
        <v>0</v>
      </c>
      <c r="M28" s="16">
        <f t="shared" si="4"/>
        <v>0</v>
      </c>
      <c r="N28" s="14"/>
      <c r="O28" s="1" t="s">
        <v>40</v>
      </c>
    </row>
    <row r="29" spans="1:15" ht="20.100000000000001" customHeight="1" x14ac:dyDescent="0.3">
      <c r="A29" s="15" t="s">
        <v>957</v>
      </c>
      <c r="B29" s="13" t="s">
        <v>958</v>
      </c>
      <c r="C29" s="13" t="s">
        <v>305</v>
      </c>
      <c r="D29" s="15" t="s">
        <v>39</v>
      </c>
      <c r="E29" s="21">
        <v>1</v>
      </c>
      <c r="F29" s="16">
        <f>일위대가표!F152</f>
        <v>0</v>
      </c>
      <c r="G29" s="16">
        <f t="shared" si="0"/>
        <v>0</v>
      </c>
      <c r="H29" s="16">
        <f>일위대가표!H152</f>
        <v>0</v>
      </c>
      <c r="I29" s="16">
        <f t="shared" si="1"/>
        <v>0</v>
      </c>
      <c r="J29" s="16">
        <f>일위대가표!J152</f>
        <v>0</v>
      </c>
      <c r="K29" s="16">
        <f t="shared" si="2"/>
        <v>0</v>
      </c>
      <c r="L29" s="16">
        <f t="shared" si="3"/>
        <v>0</v>
      </c>
      <c r="M29" s="16">
        <f t="shared" si="4"/>
        <v>0</v>
      </c>
      <c r="N29" s="13" t="s">
        <v>504</v>
      </c>
      <c r="O29" s="1" t="s">
        <v>959</v>
      </c>
    </row>
    <row r="30" spans="1:15" ht="20.100000000000001" customHeight="1" x14ac:dyDescent="0.3">
      <c r="A30" s="15" t="s">
        <v>960</v>
      </c>
      <c r="B30" s="13" t="s">
        <v>961</v>
      </c>
      <c r="C30" s="13" t="s">
        <v>962</v>
      </c>
      <c r="D30" s="15" t="s">
        <v>452</v>
      </c>
      <c r="E30" s="21">
        <v>1</v>
      </c>
      <c r="F30" s="16">
        <f>일위대가표!F157</f>
        <v>0</v>
      </c>
      <c r="G30" s="16">
        <f t="shared" si="0"/>
        <v>0</v>
      </c>
      <c r="H30" s="16">
        <f>일위대가표!H157</f>
        <v>0</v>
      </c>
      <c r="I30" s="16">
        <f t="shared" si="1"/>
        <v>0</v>
      </c>
      <c r="J30" s="16">
        <f>일위대가표!J157</f>
        <v>0</v>
      </c>
      <c r="K30" s="16">
        <f t="shared" si="2"/>
        <v>0</v>
      </c>
      <c r="L30" s="16">
        <f t="shared" si="3"/>
        <v>0</v>
      </c>
      <c r="M30" s="16">
        <f t="shared" si="4"/>
        <v>0</v>
      </c>
      <c r="N30" s="14"/>
    </row>
    <row r="31" spans="1:15" ht="20.100000000000001" customHeight="1" x14ac:dyDescent="0.3">
      <c r="A31" s="15" t="s">
        <v>963</v>
      </c>
      <c r="B31" s="13" t="s">
        <v>964</v>
      </c>
      <c r="C31" s="13" t="s">
        <v>962</v>
      </c>
      <c r="D31" s="15" t="s">
        <v>452</v>
      </c>
      <c r="E31" s="21">
        <v>1</v>
      </c>
      <c r="F31" s="16">
        <f>일위대가표!F162</f>
        <v>0</v>
      </c>
      <c r="G31" s="16">
        <f t="shared" si="0"/>
        <v>0</v>
      </c>
      <c r="H31" s="16">
        <f>일위대가표!H162</f>
        <v>0</v>
      </c>
      <c r="I31" s="16">
        <f t="shared" si="1"/>
        <v>0</v>
      </c>
      <c r="J31" s="16">
        <f>일위대가표!J162</f>
        <v>0</v>
      </c>
      <c r="K31" s="16">
        <f t="shared" si="2"/>
        <v>0</v>
      </c>
      <c r="L31" s="16">
        <f t="shared" si="3"/>
        <v>0</v>
      </c>
      <c r="M31" s="16">
        <f t="shared" si="4"/>
        <v>0</v>
      </c>
      <c r="N31" s="14"/>
    </row>
    <row r="32" spans="1:15" ht="20.100000000000001" customHeight="1" x14ac:dyDescent="0.3">
      <c r="A32" s="15" t="s">
        <v>965</v>
      </c>
      <c r="B32" s="13" t="s">
        <v>966</v>
      </c>
      <c r="C32" s="13" t="s">
        <v>967</v>
      </c>
      <c r="D32" s="15" t="s">
        <v>452</v>
      </c>
      <c r="E32" s="21">
        <v>1</v>
      </c>
      <c r="F32" s="16">
        <f>일위대가표!F166</f>
        <v>0</v>
      </c>
      <c r="G32" s="16">
        <f t="shared" si="0"/>
        <v>0</v>
      </c>
      <c r="H32" s="16">
        <f>일위대가표!H166</f>
        <v>0</v>
      </c>
      <c r="I32" s="16">
        <f t="shared" si="1"/>
        <v>0</v>
      </c>
      <c r="J32" s="16">
        <f>일위대가표!J166</f>
        <v>0</v>
      </c>
      <c r="K32" s="16">
        <f t="shared" si="2"/>
        <v>0</v>
      </c>
      <c r="L32" s="16">
        <f t="shared" si="3"/>
        <v>0</v>
      </c>
      <c r="M32" s="16">
        <f t="shared" si="4"/>
        <v>0</v>
      </c>
      <c r="N32" s="14"/>
    </row>
    <row r="33" spans="1:15" ht="20.100000000000001" customHeight="1" x14ac:dyDescent="0.3">
      <c r="A33" s="15" t="s">
        <v>968</v>
      </c>
      <c r="B33" s="13" t="s">
        <v>969</v>
      </c>
      <c r="C33" s="13" t="s">
        <v>970</v>
      </c>
      <c r="D33" s="15" t="s">
        <v>452</v>
      </c>
      <c r="E33" s="21">
        <v>1</v>
      </c>
      <c r="F33" s="16">
        <f>일위대가표!F170</f>
        <v>0</v>
      </c>
      <c r="G33" s="16">
        <f t="shared" si="0"/>
        <v>0</v>
      </c>
      <c r="H33" s="16">
        <f>일위대가표!H170</f>
        <v>0</v>
      </c>
      <c r="I33" s="16">
        <f t="shared" si="1"/>
        <v>0</v>
      </c>
      <c r="J33" s="16">
        <f>일위대가표!J170</f>
        <v>0</v>
      </c>
      <c r="K33" s="16">
        <f t="shared" si="2"/>
        <v>0</v>
      </c>
      <c r="L33" s="16">
        <f t="shared" si="3"/>
        <v>0</v>
      </c>
      <c r="M33" s="16">
        <f t="shared" si="4"/>
        <v>0</v>
      </c>
      <c r="N33" s="14"/>
    </row>
    <row r="34" spans="1:15" ht="20.100000000000001" customHeight="1" x14ac:dyDescent="0.3">
      <c r="A34" s="15" t="s">
        <v>971</v>
      </c>
      <c r="B34" s="13" t="s">
        <v>526</v>
      </c>
      <c r="C34" s="13" t="s">
        <v>972</v>
      </c>
      <c r="D34" s="15" t="s">
        <v>452</v>
      </c>
      <c r="E34" s="21">
        <v>1</v>
      </c>
      <c r="F34" s="16">
        <f>일위대가표!F175</f>
        <v>0</v>
      </c>
      <c r="G34" s="16">
        <f t="shared" si="0"/>
        <v>0</v>
      </c>
      <c r="H34" s="16">
        <f>일위대가표!H175</f>
        <v>0</v>
      </c>
      <c r="I34" s="16">
        <f t="shared" si="1"/>
        <v>0</v>
      </c>
      <c r="J34" s="16">
        <f>일위대가표!J175</f>
        <v>0</v>
      </c>
      <c r="K34" s="16">
        <f t="shared" si="2"/>
        <v>0</v>
      </c>
      <c r="L34" s="16">
        <f t="shared" si="3"/>
        <v>0</v>
      </c>
      <c r="M34" s="16">
        <f t="shared" si="4"/>
        <v>0</v>
      </c>
      <c r="N34" s="14"/>
      <c r="O34" s="1" t="s">
        <v>40</v>
      </c>
    </row>
    <row r="35" spans="1:15" ht="20.100000000000001" customHeight="1" x14ac:dyDescent="0.3">
      <c r="A35" s="15" t="s">
        <v>973</v>
      </c>
      <c r="B35" s="13" t="s">
        <v>974</v>
      </c>
      <c r="C35" s="13" t="s">
        <v>975</v>
      </c>
      <c r="D35" s="15" t="s">
        <v>452</v>
      </c>
      <c r="E35" s="21">
        <v>1</v>
      </c>
      <c r="F35" s="16">
        <f>일위대가표!F180</f>
        <v>0</v>
      </c>
      <c r="G35" s="16">
        <f t="shared" si="0"/>
        <v>0</v>
      </c>
      <c r="H35" s="16">
        <f>일위대가표!H180</f>
        <v>0</v>
      </c>
      <c r="I35" s="16">
        <f t="shared" si="1"/>
        <v>0</v>
      </c>
      <c r="J35" s="16">
        <f>일위대가표!J180</f>
        <v>0</v>
      </c>
      <c r="K35" s="16">
        <f t="shared" si="2"/>
        <v>0</v>
      </c>
      <c r="L35" s="16">
        <f t="shared" si="3"/>
        <v>0</v>
      </c>
      <c r="M35" s="16">
        <f t="shared" si="4"/>
        <v>0</v>
      </c>
      <c r="N35" s="13" t="s">
        <v>532</v>
      </c>
      <c r="O35" s="1" t="s">
        <v>40</v>
      </c>
    </row>
    <row r="36" spans="1:15" ht="20.100000000000001" customHeight="1" x14ac:dyDescent="0.3">
      <c r="A36" s="15" t="s">
        <v>976</v>
      </c>
      <c r="B36" s="13" t="s">
        <v>977</v>
      </c>
      <c r="C36" s="13" t="s">
        <v>978</v>
      </c>
      <c r="D36" s="15" t="s">
        <v>36</v>
      </c>
      <c r="E36" s="21">
        <v>1</v>
      </c>
      <c r="F36" s="16">
        <f>일위대가표!F185</f>
        <v>0</v>
      </c>
      <c r="G36" s="16">
        <f t="shared" si="0"/>
        <v>0</v>
      </c>
      <c r="H36" s="16">
        <f>일위대가표!H185</f>
        <v>0</v>
      </c>
      <c r="I36" s="16">
        <f t="shared" si="1"/>
        <v>0</v>
      </c>
      <c r="J36" s="16">
        <f>일위대가표!J185</f>
        <v>0</v>
      </c>
      <c r="K36" s="16">
        <f t="shared" si="2"/>
        <v>0</v>
      </c>
      <c r="L36" s="16">
        <f t="shared" si="3"/>
        <v>0</v>
      </c>
      <c r="M36" s="16">
        <f t="shared" si="4"/>
        <v>0</v>
      </c>
      <c r="N36" s="13" t="s">
        <v>538</v>
      </c>
      <c r="O36" s="1" t="s">
        <v>979</v>
      </c>
    </row>
    <row r="37" spans="1:15" ht="20.100000000000001" customHeight="1" x14ac:dyDescent="0.3">
      <c r="A37" s="15" t="s">
        <v>980</v>
      </c>
      <c r="B37" s="13" t="s">
        <v>981</v>
      </c>
      <c r="C37" s="13" t="s">
        <v>982</v>
      </c>
      <c r="D37" s="15" t="s">
        <v>36</v>
      </c>
      <c r="E37" s="21">
        <v>1</v>
      </c>
      <c r="F37" s="16">
        <f>일위대가표!F190</f>
        <v>0</v>
      </c>
      <c r="G37" s="16">
        <f t="shared" ref="G37:G68" si="5">E37*F37</f>
        <v>0</v>
      </c>
      <c r="H37" s="16">
        <f>일위대가표!H190</f>
        <v>0</v>
      </c>
      <c r="I37" s="16">
        <f t="shared" ref="I37:I68" si="6">E37*H37</f>
        <v>0</v>
      </c>
      <c r="J37" s="16">
        <f>일위대가표!J190</f>
        <v>0</v>
      </c>
      <c r="K37" s="16">
        <f t="shared" ref="K37:K68" si="7">E37*J37</f>
        <v>0</v>
      </c>
      <c r="L37" s="16">
        <f t="shared" ref="L37:L68" si="8">F37+H37+J37</f>
        <v>0</v>
      </c>
      <c r="M37" s="16">
        <f t="shared" ref="M37:M68" si="9">G37+I37+K37</f>
        <v>0</v>
      </c>
      <c r="N37" s="13" t="s">
        <v>538</v>
      </c>
      <c r="O37" s="1" t="s">
        <v>983</v>
      </c>
    </row>
    <row r="38" spans="1:15" ht="20.100000000000001" customHeight="1" x14ac:dyDescent="0.3">
      <c r="A38" s="15" t="s">
        <v>984</v>
      </c>
      <c r="B38" s="13" t="s">
        <v>981</v>
      </c>
      <c r="C38" s="13" t="s">
        <v>985</v>
      </c>
      <c r="D38" s="15" t="s">
        <v>36</v>
      </c>
      <c r="E38" s="21">
        <v>1</v>
      </c>
      <c r="F38" s="16">
        <f>일위대가표!F195</f>
        <v>0</v>
      </c>
      <c r="G38" s="16">
        <f t="shared" si="5"/>
        <v>0</v>
      </c>
      <c r="H38" s="16">
        <f>일위대가표!H195</f>
        <v>0</v>
      </c>
      <c r="I38" s="16">
        <f t="shared" si="6"/>
        <v>0</v>
      </c>
      <c r="J38" s="16">
        <f>일위대가표!J195</f>
        <v>0</v>
      </c>
      <c r="K38" s="16">
        <f t="shared" si="7"/>
        <v>0</v>
      </c>
      <c r="L38" s="16">
        <f t="shared" si="8"/>
        <v>0</v>
      </c>
      <c r="M38" s="16">
        <f t="shared" si="9"/>
        <v>0</v>
      </c>
      <c r="N38" s="13" t="s">
        <v>538</v>
      </c>
      <c r="O38" s="1" t="s">
        <v>986</v>
      </c>
    </row>
    <row r="39" spans="1:15" ht="20.100000000000001" customHeight="1" x14ac:dyDescent="0.3">
      <c r="A39" s="15" t="s">
        <v>987</v>
      </c>
      <c r="B39" s="13" t="s">
        <v>988</v>
      </c>
      <c r="C39" s="13" t="s">
        <v>989</v>
      </c>
      <c r="D39" s="15" t="s">
        <v>39</v>
      </c>
      <c r="E39" s="21">
        <v>1</v>
      </c>
      <c r="F39" s="16">
        <f>일위대가표!F199</f>
        <v>0</v>
      </c>
      <c r="G39" s="16">
        <f t="shared" si="5"/>
        <v>0</v>
      </c>
      <c r="H39" s="16">
        <f>일위대가표!H199</f>
        <v>0</v>
      </c>
      <c r="I39" s="16">
        <f t="shared" si="6"/>
        <v>0</v>
      </c>
      <c r="J39" s="16">
        <f>일위대가표!J199</f>
        <v>0</v>
      </c>
      <c r="K39" s="16">
        <f t="shared" si="7"/>
        <v>0</v>
      </c>
      <c r="L39" s="16">
        <f t="shared" si="8"/>
        <v>0</v>
      </c>
      <c r="M39" s="16">
        <f t="shared" si="9"/>
        <v>0</v>
      </c>
      <c r="N39" s="14"/>
      <c r="O39" s="1" t="s">
        <v>40</v>
      </c>
    </row>
    <row r="40" spans="1:15" ht="20.100000000000001" customHeight="1" x14ac:dyDescent="0.3">
      <c r="A40" s="15" t="s">
        <v>990</v>
      </c>
      <c r="B40" s="13" t="s">
        <v>988</v>
      </c>
      <c r="C40" s="13" t="s">
        <v>991</v>
      </c>
      <c r="D40" s="15" t="s">
        <v>39</v>
      </c>
      <c r="E40" s="21">
        <v>1</v>
      </c>
      <c r="F40" s="16">
        <f>일위대가표!F203</f>
        <v>0</v>
      </c>
      <c r="G40" s="16">
        <f t="shared" si="5"/>
        <v>0</v>
      </c>
      <c r="H40" s="16">
        <f>일위대가표!H203</f>
        <v>0</v>
      </c>
      <c r="I40" s="16">
        <f t="shared" si="6"/>
        <v>0</v>
      </c>
      <c r="J40" s="16">
        <f>일위대가표!J203</f>
        <v>0</v>
      </c>
      <c r="K40" s="16">
        <f t="shared" si="7"/>
        <v>0</v>
      </c>
      <c r="L40" s="16">
        <f t="shared" si="8"/>
        <v>0</v>
      </c>
      <c r="M40" s="16">
        <f t="shared" si="9"/>
        <v>0</v>
      </c>
      <c r="N40" s="13" t="s">
        <v>538</v>
      </c>
      <c r="O40" s="1" t="s">
        <v>40</v>
      </c>
    </row>
    <row r="41" spans="1:15" ht="20.100000000000001" customHeight="1" x14ac:dyDescent="0.3">
      <c r="A41" s="15" t="s">
        <v>992</v>
      </c>
      <c r="B41" s="13" t="s">
        <v>545</v>
      </c>
      <c r="C41" s="13" t="s">
        <v>993</v>
      </c>
      <c r="D41" s="15" t="s">
        <v>39</v>
      </c>
      <c r="E41" s="21">
        <v>1</v>
      </c>
      <c r="F41" s="16">
        <f>일위대가표!F208</f>
        <v>0</v>
      </c>
      <c r="G41" s="16">
        <f t="shared" si="5"/>
        <v>0</v>
      </c>
      <c r="H41" s="16">
        <f>일위대가표!H208</f>
        <v>0</v>
      </c>
      <c r="I41" s="16">
        <f t="shared" si="6"/>
        <v>0</v>
      </c>
      <c r="J41" s="16">
        <f>일위대가표!J208</f>
        <v>0</v>
      </c>
      <c r="K41" s="16">
        <f t="shared" si="7"/>
        <v>0</v>
      </c>
      <c r="L41" s="16">
        <f t="shared" si="8"/>
        <v>0</v>
      </c>
      <c r="M41" s="16">
        <f t="shared" si="9"/>
        <v>0</v>
      </c>
      <c r="N41" s="14"/>
    </row>
    <row r="42" spans="1:15" ht="20.100000000000001" customHeight="1" x14ac:dyDescent="0.3">
      <c r="A42" s="15" t="s">
        <v>994</v>
      </c>
      <c r="B42" s="13" t="s">
        <v>545</v>
      </c>
      <c r="C42" s="13" t="s">
        <v>995</v>
      </c>
      <c r="D42" s="15" t="s">
        <v>39</v>
      </c>
      <c r="E42" s="21">
        <v>1</v>
      </c>
      <c r="F42" s="16">
        <f>일위대가표!F213</f>
        <v>0</v>
      </c>
      <c r="G42" s="16">
        <f t="shared" si="5"/>
        <v>0</v>
      </c>
      <c r="H42" s="16">
        <f>일위대가표!H213</f>
        <v>0</v>
      </c>
      <c r="I42" s="16">
        <f t="shared" si="6"/>
        <v>0</v>
      </c>
      <c r="J42" s="16">
        <f>일위대가표!J213</f>
        <v>0</v>
      </c>
      <c r="K42" s="16">
        <f t="shared" si="7"/>
        <v>0</v>
      </c>
      <c r="L42" s="16">
        <f t="shared" si="8"/>
        <v>0</v>
      </c>
      <c r="M42" s="16">
        <f t="shared" si="9"/>
        <v>0</v>
      </c>
      <c r="N42" s="14"/>
    </row>
    <row r="43" spans="1:15" ht="20.100000000000001" customHeight="1" x14ac:dyDescent="0.3">
      <c r="A43" s="15" t="s">
        <v>996</v>
      </c>
      <c r="B43" s="13" t="s">
        <v>556</v>
      </c>
      <c r="C43" s="13" t="s">
        <v>997</v>
      </c>
      <c r="D43" s="15" t="s">
        <v>36</v>
      </c>
      <c r="E43" s="21">
        <v>1</v>
      </c>
      <c r="F43" s="16">
        <f>일위대가표!F218</f>
        <v>0</v>
      </c>
      <c r="G43" s="16">
        <f t="shared" si="5"/>
        <v>0</v>
      </c>
      <c r="H43" s="16">
        <f>일위대가표!H218</f>
        <v>0</v>
      </c>
      <c r="I43" s="16">
        <f t="shared" si="6"/>
        <v>0</v>
      </c>
      <c r="J43" s="16">
        <f>일위대가표!J218</f>
        <v>0</v>
      </c>
      <c r="K43" s="16">
        <f t="shared" si="7"/>
        <v>0</v>
      </c>
      <c r="L43" s="16">
        <f t="shared" si="8"/>
        <v>0</v>
      </c>
      <c r="M43" s="16">
        <f t="shared" si="9"/>
        <v>0</v>
      </c>
      <c r="N43" s="13" t="s">
        <v>555</v>
      </c>
    </row>
    <row r="44" spans="1:15" ht="20.100000000000001" customHeight="1" x14ac:dyDescent="0.3">
      <c r="A44" s="15" t="s">
        <v>998</v>
      </c>
      <c r="B44" s="13" t="s">
        <v>556</v>
      </c>
      <c r="C44" s="13" t="s">
        <v>999</v>
      </c>
      <c r="D44" s="15" t="s">
        <v>36</v>
      </c>
      <c r="E44" s="21">
        <v>1</v>
      </c>
      <c r="F44" s="16">
        <f>일위대가표!F223</f>
        <v>0</v>
      </c>
      <c r="G44" s="16">
        <f t="shared" si="5"/>
        <v>0</v>
      </c>
      <c r="H44" s="16">
        <f>일위대가표!H223</f>
        <v>0</v>
      </c>
      <c r="I44" s="16">
        <f t="shared" si="6"/>
        <v>0</v>
      </c>
      <c r="J44" s="16">
        <f>일위대가표!J223</f>
        <v>0</v>
      </c>
      <c r="K44" s="16">
        <f t="shared" si="7"/>
        <v>0</v>
      </c>
      <c r="L44" s="16">
        <f t="shared" si="8"/>
        <v>0</v>
      </c>
      <c r="M44" s="16">
        <f t="shared" si="9"/>
        <v>0</v>
      </c>
      <c r="N44" s="13" t="s">
        <v>555</v>
      </c>
    </row>
    <row r="45" spans="1:15" ht="20.100000000000001" customHeight="1" x14ac:dyDescent="0.3">
      <c r="A45" s="15" t="s">
        <v>1000</v>
      </c>
      <c r="B45" s="13" t="s">
        <v>1001</v>
      </c>
      <c r="C45" s="13" t="s">
        <v>1002</v>
      </c>
      <c r="D45" s="15" t="s">
        <v>36</v>
      </c>
      <c r="E45" s="21">
        <v>1</v>
      </c>
      <c r="F45" s="16">
        <f>일위대가표!F228</f>
        <v>0</v>
      </c>
      <c r="G45" s="16">
        <f t="shared" si="5"/>
        <v>0</v>
      </c>
      <c r="H45" s="16">
        <f>일위대가표!H228</f>
        <v>0</v>
      </c>
      <c r="I45" s="16">
        <f t="shared" si="6"/>
        <v>0</v>
      </c>
      <c r="J45" s="16">
        <f>일위대가표!J228</f>
        <v>0</v>
      </c>
      <c r="K45" s="16">
        <f t="shared" si="7"/>
        <v>0</v>
      </c>
      <c r="L45" s="16">
        <f t="shared" si="8"/>
        <v>0</v>
      </c>
      <c r="M45" s="16">
        <f t="shared" si="9"/>
        <v>0</v>
      </c>
      <c r="N45" s="13" t="s">
        <v>565</v>
      </c>
    </row>
    <row r="46" spans="1:15" ht="20.100000000000001" customHeight="1" x14ac:dyDescent="0.3">
      <c r="A46" s="15" t="s">
        <v>1003</v>
      </c>
      <c r="B46" s="13" t="s">
        <v>1004</v>
      </c>
      <c r="C46" s="13" t="s">
        <v>1005</v>
      </c>
      <c r="D46" s="15" t="s">
        <v>36</v>
      </c>
      <c r="E46" s="21">
        <v>1</v>
      </c>
      <c r="F46" s="16">
        <f>일위대가표!F231</f>
        <v>3173</v>
      </c>
      <c r="G46" s="16">
        <f t="shared" si="5"/>
        <v>3173</v>
      </c>
      <c r="H46" s="16">
        <f>일위대가표!H231</f>
        <v>12100</v>
      </c>
      <c r="I46" s="16">
        <f t="shared" si="6"/>
        <v>12100</v>
      </c>
      <c r="J46" s="16">
        <f>일위대가표!J231</f>
        <v>0</v>
      </c>
      <c r="K46" s="16">
        <f t="shared" si="7"/>
        <v>0</v>
      </c>
      <c r="L46" s="16">
        <f t="shared" si="8"/>
        <v>15273</v>
      </c>
      <c r="M46" s="16">
        <f t="shared" si="9"/>
        <v>15273</v>
      </c>
      <c r="N46" s="14"/>
      <c r="O46" s="1" t="s">
        <v>40</v>
      </c>
    </row>
    <row r="47" spans="1:15" ht="20.100000000000001" customHeight="1" x14ac:dyDescent="0.3">
      <c r="A47" s="15" t="s">
        <v>1006</v>
      </c>
      <c r="B47" s="13" t="s">
        <v>1007</v>
      </c>
      <c r="C47" s="13" t="s">
        <v>1008</v>
      </c>
      <c r="D47" s="15" t="s">
        <v>36</v>
      </c>
      <c r="E47" s="21">
        <v>1</v>
      </c>
      <c r="F47" s="16">
        <f>일위대가표!F239</f>
        <v>0</v>
      </c>
      <c r="G47" s="16">
        <f t="shared" si="5"/>
        <v>0</v>
      </c>
      <c r="H47" s="16">
        <f>일위대가표!H239</f>
        <v>0</v>
      </c>
      <c r="I47" s="16">
        <f t="shared" si="6"/>
        <v>0</v>
      </c>
      <c r="J47" s="16">
        <f>일위대가표!J239</f>
        <v>0</v>
      </c>
      <c r="K47" s="16">
        <f t="shared" si="7"/>
        <v>0</v>
      </c>
      <c r="L47" s="16">
        <f t="shared" si="8"/>
        <v>0</v>
      </c>
      <c r="M47" s="16">
        <f t="shared" si="9"/>
        <v>0</v>
      </c>
      <c r="N47" s="13" t="s">
        <v>572</v>
      </c>
    </row>
    <row r="48" spans="1:15" ht="20.100000000000001" customHeight="1" x14ac:dyDescent="0.3">
      <c r="A48" s="15" t="s">
        <v>1009</v>
      </c>
      <c r="B48" s="13" t="s">
        <v>1010</v>
      </c>
      <c r="C48" s="13" t="s">
        <v>1011</v>
      </c>
      <c r="D48" s="15" t="s">
        <v>36</v>
      </c>
      <c r="E48" s="21">
        <v>1</v>
      </c>
      <c r="F48" s="16">
        <f>일위대가표!F244</f>
        <v>0</v>
      </c>
      <c r="G48" s="16">
        <f t="shared" si="5"/>
        <v>0</v>
      </c>
      <c r="H48" s="16">
        <f>일위대가표!H244</f>
        <v>0</v>
      </c>
      <c r="I48" s="16">
        <f t="shared" si="6"/>
        <v>0</v>
      </c>
      <c r="J48" s="16">
        <f>일위대가표!J244</f>
        <v>0</v>
      </c>
      <c r="K48" s="16">
        <f t="shared" si="7"/>
        <v>0</v>
      </c>
      <c r="L48" s="16">
        <f t="shared" si="8"/>
        <v>0</v>
      </c>
      <c r="M48" s="16">
        <f t="shared" si="9"/>
        <v>0</v>
      </c>
      <c r="N48" s="13" t="s">
        <v>579</v>
      </c>
    </row>
    <row r="49" spans="1:15" ht="20.100000000000001" customHeight="1" x14ac:dyDescent="0.3">
      <c r="A49" s="15" t="s">
        <v>1012</v>
      </c>
      <c r="B49" s="13" t="s">
        <v>587</v>
      </c>
      <c r="C49" s="13" t="s">
        <v>1013</v>
      </c>
      <c r="D49" s="15" t="s">
        <v>36</v>
      </c>
      <c r="E49" s="21">
        <v>1</v>
      </c>
      <c r="F49" s="16">
        <f>일위대가표!F249</f>
        <v>0</v>
      </c>
      <c r="G49" s="16">
        <f t="shared" si="5"/>
        <v>0</v>
      </c>
      <c r="H49" s="16">
        <f>일위대가표!H249</f>
        <v>0</v>
      </c>
      <c r="I49" s="16">
        <f t="shared" si="6"/>
        <v>0</v>
      </c>
      <c r="J49" s="16">
        <f>일위대가표!J249</f>
        <v>0</v>
      </c>
      <c r="K49" s="16">
        <f t="shared" si="7"/>
        <v>0</v>
      </c>
      <c r="L49" s="16">
        <f t="shared" si="8"/>
        <v>0</v>
      </c>
      <c r="M49" s="16">
        <f t="shared" si="9"/>
        <v>0</v>
      </c>
      <c r="N49" s="13" t="s">
        <v>586</v>
      </c>
      <c r="O49" s="1" t="s">
        <v>40</v>
      </c>
    </row>
    <row r="50" spans="1:15" ht="20.100000000000001" customHeight="1" x14ac:dyDescent="0.3">
      <c r="A50" s="15" t="s">
        <v>1014</v>
      </c>
      <c r="B50" s="13" t="s">
        <v>1015</v>
      </c>
      <c r="C50" s="13" t="s">
        <v>1016</v>
      </c>
      <c r="D50" s="15" t="s">
        <v>36</v>
      </c>
      <c r="E50" s="21">
        <v>1</v>
      </c>
      <c r="F50" s="16">
        <f>일위대가표!F255</f>
        <v>0</v>
      </c>
      <c r="G50" s="16">
        <f t="shared" si="5"/>
        <v>0</v>
      </c>
      <c r="H50" s="16">
        <f>일위대가표!H255</f>
        <v>0</v>
      </c>
      <c r="I50" s="16">
        <f t="shared" si="6"/>
        <v>0</v>
      </c>
      <c r="J50" s="16">
        <f>일위대가표!J255</f>
        <v>0</v>
      </c>
      <c r="K50" s="16">
        <f t="shared" si="7"/>
        <v>0</v>
      </c>
      <c r="L50" s="16">
        <f t="shared" si="8"/>
        <v>0</v>
      </c>
      <c r="M50" s="16">
        <f t="shared" si="9"/>
        <v>0</v>
      </c>
      <c r="N50" s="14"/>
      <c r="O50" s="1" t="s">
        <v>40</v>
      </c>
    </row>
    <row r="51" spans="1:15" ht="20.100000000000001" customHeight="1" x14ac:dyDescent="0.3">
      <c r="A51" s="15" t="s">
        <v>1017</v>
      </c>
      <c r="B51" s="13" t="s">
        <v>604</v>
      </c>
      <c r="C51" s="13" t="s">
        <v>605</v>
      </c>
      <c r="D51" s="15" t="s">
        <v>39</v>
      </c>
      <c r="E51" s="21">
        <v>1</v>
      </c>
      <c r="F51" s="16">
        <f>일위대가표!F259</f>
        <v>0</v>
      </c>
      <c r="G51" s="16">
        <f t="shared" si="5"/>
        <v>0</v>
      </c>
      <c r="H51" s="16">
        <f>일위대가표!H259</f>
        <v>0</v>
      </c>
      <c r="I51" s="16">
        <f t="shared" si="6"/>
        <v>0</v>
      </c>
      <c r="J51" s="16">
        <f>일위대가표!J259</f>
        <v>0</v>
      </c>
      <c r="K51" s="16">
        <f t="shared" si="7"/>
        <v>0</v>
      </c>
      <c r="L51" s="16">
        <f t="shared" si="8"/>
        <v>0</v>
      </c>
      <c r="M51" s="16">
        <f t="shared" si="9"/>
        <v>0</v>
      </c>
      <c r="N51" s="13" t="s">
        <v>603</v>
      </c>
      <c r="O51" s="1" t="s">
        <v>40</v>
      </c>
    </row>
    <row r="52" spans="1:15" ht="20.100000000000001" customHeight="1" x14ac:dyDescent="0.3">
      <c r="A52" s="15" t="s">
        <v>1018</v>
      </c>
      <c r="B52" s="13" t="s">
        <v>1019</v>
      </c>
      <c r="C52" s="13" t="s">
        <v>1020</v>
      </c>
      <c r="D52" s="15" t="s">
        <v>39</v>
      </c>
      <c r="E52" s="21">
        <v>1</v>
      </c>
      <c r="F52" s="16">
        <f>일위대가표!F267</f>
        <v>0</v>
      </c>
      <c r="G52" s="16">
        <f t="shared" si="5"/>
        <v>0</v>
      </c>
      <c r="H52" s="16">
        <f>일위대가표!H267</f>
        <v>0</v>
      </c>
      <c r="I52" s="16">
        <f t="shared" si="6"/>
        <v>0</v>
      </c>
      <c r="J52" s="16">
        <f>일위대가표!J267</f>
        <v>0</v>
      </c>
      <c r="K52" s="16">
        <f t="shared" si="7"/>
        <v>0</v>
      </c>
      <c r="L52" s="16">
        <f t="shared" si="8"/>
        <v>0</v>
      </c>
      <c r="M52" s="16">
        <f t="shared" si="9"/>
        <v>0</v>
      </c>
      <c r="N52" s="14"/>
    </row>
    <row r="53" spans="1:15" ht="20.100000000000001" customHeight="1" x14ac:dyDescent="0.3">
      <c r="A53" s="15" t="s">
        <v>1021</v>
      </c>
      <c r="B53" s="13" t="s">
        <v>1022</v>
      </c>
      <c r="C53" s="13" t="s">
        <v>264</v>
      </c>
      <c r="D53" s="15" t="s">
        <v>79</v>
      </c>
      <c r="E53" s="21">
        <v>1</v>
      </c>
      <c r="F53" s="16">
        <f>일위대가표!F275</f>
        <v>0</v>
      </c>
      <c r="G53" s="16">
        <f t="shared" si="5"/>
        <v>0</v>
      </c>
      <c r="H53" s="16">
        <f>일위대가표!H275</f>
        <v>0</v>
      </c>
      <c r="I53" s="16">
        <f t="shared" si="6"/>
        <v>0</v>
      </c>
      <c r="J53" s="16">
        <f>일위대가표!J275</f>
        <v>0</v>
      </c>
      <c r="K53" s="16">
        <f t="shared" si="7"/>
        <v>0</v>
      </c>
      <c r="L53" s="16">
        <f t="shared" si="8"/>
        <v>0</v>
      </c>
      <c r="M53" s="16">
        <f t="shared" si="9"/>
        <v>0</v>
      </c>
      <c r="N53" s="14"/>
    </row>
    <row r="54" spans="1:15" ht="20.100000000000001" customHeight="1" x14ac:dyDescent="0.3">
      <c r="A54" s="15" t="s">
        <v>1023</v>
      </c>
      <c r="B54" s="13" t="s">
        <v>1024</v>
      </c>
      <c r="C54" s="13" t="s">
        <v>264</v>
      </c>
      <c r="D54" s="15" t="s">
        <v>79</v>
      </c>
      <c r="E54" s="21">
        <v>1</v>
      </c>
      <c r="F54" s="16">
        <f>일위대가표!F279</f>
        <v>0</v>
      </c>
      <c r="G54" s="16">
        <f t="shared" si="5"/>
        <v>0</v>
      </c>
      <c r="H54" s="16">
        <f>일위대가표!H279</f>
        <v>0</v>
      </c>
      <c r="I54" s="16">
        <f t="shared" si="6"/>
        <v>0</v>
      </c>
      <c r="J54" s="16">
        <f>일위대가표!J279</f>
        <v>0</v>
      </c>
      <c r="K54" s="16">
        <f t="shared" si="7"/>
        <v>0</v>
      </c>
      <c r="L54" s="16">
        <f t="shared" si="8"/>
        <v>0</v>
      </c>
      <c r="M54" s="16">
        <f t="shared" si="9"/>
        <v>0</v>
      </c>
      <c r="N54" s="14"/>
      <c r="O54" s="1" t="s">
        <v>40</v>
      </c>
    </row>
    <row r="55" spans="1:15" ht="20.100000000000001" customHeight="1" x14ac:dyDescent="0.3">
      <c r="A55" s="15" t="s">
        <v>1025</v>
      </c>
      <c r="B55" s="13" t="s">
        <v>1026</v>
      </c>
      <c r="C55" s="13" t="s">
        <v>1027</v>
      </c>
      <c r="D55" s="15" t="s">
        <v>36</v>
      </c>
      <c r="E55" s="21">
        <v>1</v>
      </c>
      <c r="F55" s="16">
        <f>일위대가표!F283</f>
        <v>0</v>
      </c>
      <c r="G55" s="16">
        <f t="shared" si="5"/>
        <v>0</v>
      </c>
      <c r="H55" s="16">
        <f>일위대가표!H283</f>
        <v>0</v>
      </c>
      <c r="I55" s="16">
        <f t="shared" si="6"/>
        <v>0</v>
      </c>
      <c r="J55" s="16">
        <f>일위대가표!J283</f>
        <v>0</v>
      </c>
      <c r="K55" s="16">
        <f t="shared" si="7"/>
        <v>0</v>
      </c>
      <c r="L55" s="16">
        <f t="shared" si="8"/>
        <v>0</v>
      </c>
      <c r="M55" s="16">
        <f t="shared" si="9"/>
        <v>0</v>
      </c>
      <c r="N55" s="14"/>
      <c r="O55" s="1" t="s">
        <v>40</v>
      </c>
    </row>
    <row r="56" spans="1:15" ht="20.100000000000001" customHeight="1" x14ac:dyDescent="0.3">
      <c r="A56" s="15" t="s">
        <v>1028</v>
      </c>
      <c r="B56" s="13" t="s">
        <v>1026</v>
      </c>
      <c r="C56" s="13" t="s">
        <v>1029</v>
      </c>
      <c r="D56" s="15" t="s">
        <v>36</v>
      </c>
      <c r="E56" s="21">
        <v>1</v>
      </c>
      <c r="F56" s="16">
        <f>일위대가표!F287</f>
        <v>0</v>
      </c>
      <c r="G56" s="16">
        <f t="shared" si="5"/>
        <v>0</v>
      </c>
      <c r="H56" s="16">
        <f>일위대가표!H287</f>
        <v>0</v>
      </c>
      <c r="I56" s="16">
        <f t="shared" si="6"/>
        <v>0</v>
      </c>
      <c r="J56" s="16">
        <f>일위대가표!J287</f>
        <v>0</v>
      </c>
      <c r="K56" s="16">
        <f t="shared" si="7"/>
        <v>0</v>
      </c>
      <c r="L56" s="16">
        <f t="shared" si="8"/>
        <v>0</v>
      </c>
      <c r="M56" s="16">
        <f t="shared" si="9"/>
        <v>0</v>
      </c>
      <c r="N56" s="14"/>
      <c r="O56" s="1" t="s">
        <v>40</v>
      </c>
    </row>
    <row r="57" spans="1:15" ht="20.100000000000001" customHeight="1" x14ac:dyDescent="0.3">
      <c r="A57" s="15" t="s">
        <v>1030</v>
      </c>
      <c r="B57" s="13" t="s">
        <v>1031</v>
      </c>
      <c r="C57" s="13" t="s">
        <v>623</v>
      </c>
      <c r="D57" s="15" t="s">
        <v>36</v>
      </c>
      <c r="E57" s="21">
        <v>1</v>
      </c>
      <c r="F57" s="16">
        <f>일위대가표!F291</f>
        <v>0</v>
      </c>
      <c r="G57" s="16">
        <f t="shared" si="5"/>
        <v>0</v>
      </c>
      <c r="H57" s="16">
        <f>일위대가표!H291</f>
        <v>0</v>
      </c>
      <c r="I57" s="16">
        <f t="shared" si="6"/>
        <v>0</v>
      </c>
      <c r="J57" s="16">
        <f>일위대가표!J291</f>
        <v>0</v>
      </c>
      <c r="K57" s="16">
        <f t="shared" si="7"/>
        <v>0</v>
      </c>
      <c r="L57" s="16">
        <f t="shared" si="8"/>
        <v>0</v>
      </c>
      <c r="M57" s="16">
        <f t="shared" si="9"/>
        <v>0</v>
      </c>
      <c r="N57" s="14"/>
      <c r="O57" s="1" t="s">
        <v>40</v>
      </c>
    </row>
    <row r="58" spans="1:15" ht="20.100000000000001" customHeight="1" x14ac:dyDescent="0.3">
      <c r="A58" s="15" t="s">
        <v>1032</v>
      </c>
      <c r="B58" s="13" t="s">
        <v>1033</v>
      </c>
      <c r="C58" s="13" t="s">
        <v>1034</v>
      </c>
      <c r="D58" s="15" t="s">
        <v>36</v>
      </c>
      <c r="E58" s="21">
        <v>1</v>
      </c>
      <c r="F58" s="16">
        <f>일위대가표!F296</f>
        <v>0</v>
      </c>
      <c r="G58" s="16">
        <f t="shared" si="5"/>
        <v>0</v>
      </c>
      <c r="H58" s="16">
        <f>일위대가표!H296</f>
        <v>0</v>
      </c>
      <c r="I58" s="16">
        <f t="shared" si="6"/>
        <v>0</v>
      </c>
      <c r="J58" s="16">
        <f>일위대가표!J296</f>
        <v>0</v>
      </c>
      <c r="K58" s="16">
        <f t="shared" si="7"/>
        <v>0</v>
      </c>
      <c r="L58" s="16">
        <f t="shared" si="8"/>
        <v>0</v>
      </c>
      <c r="M58" s="16">
        <f t="shared" si="9"/>
        <v>0</v>
      </c>
      <c r="N58" s="14"/>
      <c r="O58" s="1" t="s">
        <v>40</v>
      </c>
    </row>
    <row r="59" spans="1:15" ht="20.100000000000001" customHeight="1" x14ac:dyDescent="0.3">
      <c r="A59" s="15" t="s">
        <v>1035</v>
      </c>
      <c r="B59" s="13" t="s">
        <v>1036</v>
      </c>
      <c r="C59" s="13" t="s">
        <v>305</v>
      </c>
      <c r="D59" s="15" t="s">
        <v>36</v>
      </c>
      <c r="E59" s="21">
        <v>1</v>
      </c>
      <c r="F59" s="16">
        <f>일위대가표!F300</f>
        <v>0</v>
      </c>
      <c r="G59" s="16">
        <f t="shared" si="5"/>
        <v>0</v>
      </c>
      <c r="H59" s="16">
        <f>일위대가표!H300</f>
        <v>0</v>
      </c>
      <c r="I59" s="16">
        <f t="shared" si="6"/>
        <v>0</v>
      </c>
      <c r="J59" s="16">
        <f>일위대가표!J300</f>
        <v>0</v>
      </c>
      <c r="K59" s="16">
        <f t="shared" si="7"/>
        <v>0</v>
      </c>
      <c r="L59" s="16">
        <f t="shared" si="8"/>
        <v>0</v>
      </c>
      <c r="M59" s="16">
        <f t="shared" si="9"/>
        <v>0</v>
      </c>
      <c r="N59" s="14"/>
      <c r="O59" s="1" t="s">
        <v>40</v>
      </c>
    </row>
    <row r="60" spans="1:15" ht="20.100000000000001" customHeight="1" x14ac:dyDescent="0.3">
      <c r="A60" s="15" t="s">
        <v>1037</v>
      </c>
      <c r="B60" s="13" t="s">
        <v>510</v>
      </c>
      <c r="C60" s="13" t="s">
        <v>1038</v>
      </c>
      <c r="D60" s="15" t="s">
        <v>36</v>
      </c>
      <c r="E60" s="21">
        <v>1</v>
      </c>
      <c r="F60" s="16">
        <f>일위대가표!F304</f>
        <v>0</v>
      </c>
      <c r="G60" s="16">
        <f t="shared" si="5"/>
        <v>0</v>
      </c>
      <c r="H60" s="16">
        <f>일위대가표!H304</f>
        <v>0</v>
      </c>
      <c r="I60" s="16">
        <f t="shared" si="6"/>
        <v>0</v>
      </c>
      <c r="J60" s="16">
        <f>일위대가표!J304</f>
        <v>0</v>
      </c>
      <c r="K60" s="16">
        <f t="shared" si="7"/>
        <v>0</v>
      </c>
      <c r="L60" s="16">
        <f t="shared" si="8"/>
        <v>0</v>
      </c>
      <c r="M60" s="16">
        <f t="shared" si="9"/>
        <v>0</v>
      </c>
      <c r="N60" s="14"/>
      <c r="O60" s="1" t="s">
        <v>40</v>
      </c>
    </row>
    <row r="61" spans="1:15" ht="20.100000000000001" customHeight="1" x14ac:dyDescent="0.3">
      <c r="A61" s="15" t="s">
        <v>1039</v>
      </c>
      <c r="B61" s="13" t="s">
        <v>510</v>
      </c>
      <c r="C61" s="13" t="s">
        <v>1040</v>
      </c>
      <c r="D61" s="15" t="s">
        <v>36</v>
      </c>
      <c r="E61" s="21">
        <v>1</v>
      </c>
      <c r="F61" s="16">
        <f>일위대가표!F308</f>
        <v>0</v>
      </c>
      <c r="G61" s="16">
        <f t="shared" si="5"/>
        <v>0</v>
      </c>
      <c r="H61" s="16">
        <f>일위대가표!H308</f>
        <v>0</v>
      </c>
      <c r="I61" s="16">
        <f t="shared" si="6"/>
        <v>0</v>
      </c>
      <c r="J61" s="16">
        <f>일위대가표!J308</f>
        <v>0</v>
      </c>
      <c r="K61" s="16">
        <f t="shared" si="7"/>
        <v>0</v>
      </c>
      <c r="L61" s="16">
        <f t="shared" si="8"/>
        <v>0</v>
      </c>
      <c r="M61" s="16">
        <f t="shared" si="9"/>
        <v>0</v>
      </c>
      <c r="N61" s="14"/>
      <c r="O61" s="1" t="s">
        <v>40</v>
      </c>
    </row>
    <row r="62" spans="1:15" ht="20.100000000000001" customHeight="1" x14ac:dyDescent="0.3">
      <c r="A62" s="15" t="s">
        <v>1041</v>
      </c>
      <c r="B62" s="13" t="s">
        <v>510</v>
      </c>
      <c r="C62" s="13" t="s">
        <v>1042</v>
      </c>
      <c r="D62" s="15" t="s">
        <v>36</v>
      </c>
      <c r="E62" s="21">
        <v>1</v>
      </c>
      <c r="F62" s="16">
        <f>일위대가표!F312</f>
        <v>0</v>
      </c>
      <c r="G62" s="16">
        <f t="shared" si="5"/>
        <v>0</v>
      </c>
      <c r="H62" s="16">
        <f>일위대가표!H312</f>
        <v>0</v>
      </c>
      <c r="I62" s="16">
        <f t="shared" si="6"/>
        <v>0</v>
      </c>
      <c r="J62" s="16">
        <f>일위대가표!J312</f>
        <v>0</v>
      </c>
      <c r="K62" s="16">
        <f t="shared" si="7"/>
        <v>0</v>
      </c>
      <c r="L62" s="16">
        <f t="shared" si="8"/>
        <v>0</v>
      </c>
      <c r="M62" s="16">
        <f t="shared" si="9"/>
        <v>0</v>
      </c>
      <c r="N62" s="14"/>
      <c r="O62" s="1" t="s">
        <v>40</v>
      </c>
    </row>
    <row r="63" spans="1:15" ht="20.100000000000001" customHeight="1" x14ac:dyDescent="0.3">
      <c r="A63" s="15" t="s">
        <v>1043</v>
      </c>
      <c r="B63" s="13" t="s">
        <v>1044</v>
      </c>
      <c r="C63" s="13" t="s">
        <v>1045</v>
      </c>
      <c r="D63" s="15" t="s">
        <v>36</v>
      </c>
      <c r="E63" s="21">
        <v>1</v>
      </c>
      <c r="F63" s="16">
        <f>일위대가표!F317</f>
        <v>0</v>
      </c>
      <c r="G63" s="16">
        <f t="shared" si="5"/>
        <v>0</v>
      </c>
      <c r="H63" s="16">
        <f>일위대가표!H317</f>
        <v>0</v>
      </c>
      <c r="I63" s="16">
        <f t="shared" si="6"/>
        <v>0</v>
      </c>
      <c r="J63" s="16">
        <f>일위대가표!J317</f>
        <v>0</v>
      </c>
      <c r="K63" s="16">
        <f t="shared" si="7"/>
        <v>0</v>
      </c>
      <c r="L63" s="16">
        <f t="shared" si="8"/>
        <v>0</v>
      </c>
      <c r="M63" s="16">
        <f t="shared" si="9"/>
        <v>0</v>
      </c>
      <c r="N63" s="13" t="s">
        <v>639</v>
      </c>
      <c r="O63" s="1" t="s">
        <v>40</v>
      </c>
    </row>
    <row r="64" spans="1:15" ht="20.100000000000001" customHeight="1" x14ac:dyDescent="0.3">
      <c r="A64" s="15" t="s">
        <v>1046</v>
      </c>
      <c r="B64" s="13" t="s">
        <v>1044</v>
      </c>
      <c r="C64" s="13" t="s">
        <v>1047</v>
      </c>
      <c r="D64" s="15" t="s">
        <v>36</v>
      </c>
      <c r="E64" s="21">
        <v>1</v>
      </c>
      <c r="F64" s="16">
        <f>일위대가표!F322</f>
        <v>0</v>
      </c>
      <c r="G64" s="16">
        <f t="shared" si="5"/>
        <v>0</v>
      </c>
      <c r="H64" s="16">
        <f>일위대가표!H322</f>
        <v>0</v>
      </c>
      <c r="I64" s="16">
        <f t="shared" si="6"/>
        <v>0</v>
      </c>
      <c r="J64" s="16">
        <f>일위대가표!J322</f>
        <v>0</v>
      </c>
      <c r="K64" s="16">
        <f t="shared" si="7"/>
        <v>0</v>
      </c>
      <c r="L64" s="16">
        <f t="shared" si="8"/>
        <v>0</v>
      </c>
      <c r="M64" s="16">
        <f t="shared" si="9"/>
        <v>0</v>
      </c>
      <c r="N64" s="13" t="s">
        <v>639</v>
      </c>
      <c r="O64" s="1" t="s">
        <v>40</v>
      </c>
    </row>
    <row r="65" spans="1:15" ht="20.100000000000001" customHeight="1" x14ac:dyDescent="0.3">
      <c r="A65" s="15" t="s">
        <v>1048</v>
      </c>
      <c r="B65" s="13" t="s">
        <v>1049</v>
      </c>
      <c r="C65" s="13" t="s">
        <v>1050</v>
      </c>
      <c r="D65" s="15" t="s">
        <v>36</v>
      </c>
      <c r="E65" s="21">
        <v>1</v>
      </c>
      <c r="F65" s="16">
        <f>일위대가표!F331</f>
        <v>0</v>
      </c>
      <c r="G65" s="16">
        <f t="shared" si="5"/>
        <v>0</v>
      </c>
      <c r="H65" s="16">
        <f>일위대가표!H331</f>
        <v>0</v>
      </c>
      <c r="I65" s="16">
        <f t="shared" si="6"/>
        <v>0</v>
      </c>
      <c r="J65" s="16">
        <f>일위대가표!J331</f>
        <v>0</v>
      </c>
      <c r="K65" s="16">
        <f t="shared" si="7"/>
        <v>0</v>
      </c>
      <c r="L65" s="16">
        <f t="shared" si="8"/>
        <v>0</v>
      </c>
      <c r="M65" s="16">
        <f t="shared" si="9"/>
        <v>0</v>
      </c>
      <c r="N65" s="14"/>
    </row>
    <row r="66" spans="1:15" ht="20.100000000000001" customHeight="1" x14ac:dyDescent="0.3">
      <c r="A66" s="15" t="s">
        <v>1051</v>
      </c>
      <c r="B66" s="13" t="s">
        <v>1052</v>
      </c>
      <c r="C66" s="13" t="s">
        <v>1053</v>
      </c>
      <c r="D66" s="15" t="s">
        <v>36</v>
      </c>
      <c r="E66" s="21">
        <v>1</v>
      </c>
      <c r="F66" s="16">
        <f>일위대가표!F335</f>
        <v>0</v>
      </c>
      <c r="G66" s="16">
        <f t="shared" si="5"/>
        <v>0</v>
      </c>
      <c r="H66" s="16">
        <f>일위대가표!H335</f>
        <v>0</v>
      </c>
      <c r="I66" s="16">
        <f t="shared" si="6"/>
        <v>0</v>
      </c>
      <c r="J66" s="16">
        <f>일위대가표!J335</f>
        <v>0</v>
      </c>
      <c r="K66" s="16">
        <f t="shared" si="7"/>
        <v>0</v>
      </c>
      <c r="L66" s="16">
        <f t="shared" si="8"/>
        <v>0</v>
      </c>
      <c r="M66" s="16">
        <f t="shared" si="9"/>
        <v>0</v>
      </c>
      <c r="N66" s="14"/>
      <c r="O66" s="1" t="s">
        <v>40</v>
      </c>
    </row>
    <row r="67" spans="1:15" ht="20.100000000000001" customHeight="1" x14ac:dyDescent="0.3">
      <c r="A67" s="15" t="s">
        <v>1054</v>
      </c>
      <c r="B67" s="13" t="s">
        <v>1055</v>
      </c>
      <c r="C67" s="13" t="s">
        <v>257</v>
      </c>
      <c r="D67" s="15" t="s">
        <v>250</v>
      </c>
      <c r="E67" s="21">
        <v>1</v>
      </c>
      <c r="F67" s="16">
        <f>일위대가표!F339</f>
        <v>0</v>
      </c>
      <c r="G67" s="16">
        <f t="shared" si="5"/>
        <v>0</v>
      </c>
      <c r="H67" s="16">
        <f>일위대가표!H339</f>
        <v>0</v>
      </c>
      <c r="I67" s="16">
        <f t="shared" si="6"/>
        <v>0</v>
      </c>
      <c r="J67" s="16">
        <f>일위대가표!J339</f>
        <v>0</v>
      </c>
      <c r="K67" s="16">
        <f t="shared" si="7"/>
        <v>0</v>
      </c>
      <c r="L67" s="16">
        <f t="shared" si="8"/>
        <v>0</v>
      </c>
      <c r="M67" s="16">
        <f t="shared" si="9"/>
        <v>0</v>
      </c>
      <c r="N67" s="14"/>
    </row>
    <row r="68" spans="1:15" ht="20.100000000000001" customHeight="1" x14ac:dyDescent="0.3">
      <c r="A68" s="15" t="s">
        <v>607</v>
      </c>
      <c r="B68" s="13" t="s">
        <v>604</v>
      </c>
      <c r="C68" s="13" t="s">
        <v>605</v>
      </c>
      <c r="D68" s="15" t="s">
        <v>606</v>
      </c>
      <c r="E68" s="21">
        <v>1</v>
      </c>
      <c r="F68" s="16">
        <f>일위대가표!F345</f>
        <v>0</v>
      </c>
      <c r="G68" s="16">
        <f t="shared" si="5"/>
        <v>0</v>
      </c>
      <c r="H68" s="16">
        <f>일위대가표!H345</f>
        <v>0</v>
      </c>
      <c r="I68" s="16">
        <f t="shared" si="6"/>
        <v>0</v>
      </c>
      <c r="J68" s="16">
        <f>일위대가표!J345</f>
        <v>0</v>
      </c>
      <c r="K68" s="16">
        <f t="shared" si="7"/>
        <v>0</v>
      </c>
      <c r="L68" s="16">
        <f t="shared" si="8"/>
        <v>0</v>
      </c>
      <c r="M68" s="16">
        <f t="shared" si="9"/>
        <v>0</v>
      </c>
      <c r="N68" s="13" t="s">
        <v>603</v>
      </c>
    </row>
    <row r="69" spans="1:15" ht="20.100000000000001" customHeight="1" x14ac:dyDescent="0.3">
      <c r="A69" s="15" t="s">
        <v>439</v>
      </c>
      <c r="B69" s="13" t="s">
        <v>437</v>
      </c>
      <c r="C69" s="13" t="s">
        <v>438</v>
      </c>
      <c r="D69" s="15" t="s">
        <v>39</v>
      </c>
      <c r="E69" s="21">
        <v>1</v>
      </c>
      <c r="F69" s="16">
        <f>일위대가표!F349</f>
        <v>0</v>
      </c>
      <c r="G69" s="16">
        <f t="shared" ref="G69:G100" si="10">E69*F69</f>
        <v>0</v>
      </c>
      <c r="H69" s="16">
        <f>일위대가표!H349</f>
        <v>0</v>
      </c>
      <c r="I69" s="16">
        <f t="shared" ref="I69:I100" si="11">E69*H69</f>
        <v>0</v>
      </c>
      <c r="J69" s="16">
        <f>일위대가표!J349</f>
        <v>0</v>
      </c>
      <c r="K69" s="16">
        <f t="shared" ref="K69:K100" si="12">E69*J69</f>
        <v>0</v>
      </c>
      <c r="L69" s="16">
        <f t="shared" ref="L69:L100" si="13">F69+H69+J69</f>
        <v>0</v>
      </c>
      <c r="M69" s="16">
        <f t="shared" ref="M69:M100" si="14">G69+I69+K69</f>
        <v>0</v>
      </c>
      <c r="N69" s="14"/>
      <c r="O69" s="1" t="s">
        <v>40</v>
      </c>
    </row>
    <row r="70" spans="1:15" ht="20.100000000000001" customHeight="1" x14ac:dyDescent="0.3">
      <c r="A70" s="15" t="s">
        <v>535</v>
      </c>
      <c r="B70" s="13" t="s">
        <v>534</v>
      </c>
      <c r="C70" s="13" t="s">
        <v>527</v>
      </c>
      <c r="D70" s="15" t="s">
        <v>528</v>
      </c>
      <c r="E70" s="21">
        <v>1</v>
      </c>
      <c r="F70" s="16">
        <f>일위대가표!F354</f>
        <v>0</v>
      </c>
      <c r="G70" s="16">
        <f t="shared" si="10"/>
        <v>0</v>
      </c>
      <c r="H70" s="16">
        <f>일위대가표!H354</f>
        <v>0</v>
      </c>
      <c r="I70" s="16">
        <f t="shared" si="11"/>
        <v>0</v>
      </c>
      <c r="J70" s="16">
        <f>일위대가표!J354</f>
        <v>0</v>
      </c>
      <c r="K70" s="16">
        <f t="shared" si="12"/>
        <v>0</v>
      </c>
      <c r="L70" s="16">
        <f t="shared" si="13"/>
        <v>0</v>
      </c>
      <c r="M70" s="16">
        <f t="shared" si="14"/>
        <v>0</v>
      </c>
      <c r="N70" s="13" t="s">
        <v>673</v>
      </c>
      <c r="O70" s="1" t="s">
        <v>536</v>
      </c>
    </row>
    <row r="71" spans="1:15" ht="20.100000000000001" customHeight="1" x14ac:dyDescent="0.3">
      <c r="A71" s="15" t="s">
        <v>497</v>
      </c>
      <c r="B71" s="13" t="s">
        <v>495</v>
      </c>
      <c r="C71" s="13" t="s">
        <v>496</v>
      </c>
      <c r="D71" s="15" t="s">
        <v>36</v>
      </c>
      <c r="E71" s="21">
        <v>1</v>
      </c>
      <c r="F71" s="16">
        <f>일위대가표!F362</f>
        <v>0</v>
      </c>
      <c r="G71" s="16">
        <f t="shared" si="10"/>
        <v>0</v>
      </c>
      <c r="H71" s="16">
        <f>일위대가표!H362</f>
        <v>0</v>
      </c>
      <c r="I71" s="16">
        <f t="shared" si="11"/>
        <v>0</v>
      </c>
      <c r="J71" s="16">
        <f>일위대가표!J362</f>
        <v>0</v>
      </c>
      <c r="K71" s="16">
        <f t="shared" si="12"/>
        <v>0</v>
      </c>
      <c r="L71" s="16">
        <f t="shared" si="13"/>
        <v>0</v>
      </c>
      <c r="M71" s="16">
        <f t="shared" si="14"/>
        <v>0</v>
      </c>
      <c r="N71" s="13" t="s">
        <v>676</v>
      </c>
    </row>
    <row r="72" spans="1:15" ht="20.100000000000001" customHeight="1" x14ac:dyDescent="0.3">
      <c r="A72" s="15" t="s">
        <v>684</v>
      </c>
      <c r="B72" s="13" t="s">
        <v>492</v>
      </c>
      <c r="C72" s="13" t="s">
        <v>493</v>
      </c>
      <c r="D72" s="15" t="s">
        <v>167</v>
      </c>
      <c r="E72" s="21">
        <v>1</v>
      </c>
      <c r="F72" s="16">
        <f>일위대가표!F371</f>
        <v>0</v>
      </c>
      <c r="G72" s="16">
        <f t="shared" si="10"/>
        <v>0</v>
      </c>
      <c r="H72" s="16">
        <f>일위대가표!H371</f>
        <v>0</v>
      </c>
      <c r="I72" s="16">
        <f t="shared" si="11"/>
        <v>0</v>
      </c>
      <c r="J72" s="16">
        <f>일위대가표!J371</f>
        <v>0</v>
      </c>
      <c r="K72" s="16">
        <f t="shared" si="12"/>
        <v>0</v>
      </c>
      <c r="L72" s="16">
        <f t="shared" si="13"/>
        <v>0</v>
      </c>
      <c r="M72" s="16">
        <f t="shared" si="14"/>
        <v>0</v>
      </c>
      <c r="N72" s="13" t="s">
        <v>679</v>
      </c>
    </row>
    <row r="73" spans="1:15" ht="20.100000000000001" customHeight="1" x14ac:dyDescent="0.3">
      <c r="A73" s="15" t="s">
        <v>494</v>
      </c>
      <c r="B73" s="13" t="s">
        <v>492</v>
      </c>
      <c r="C73" s="13" t="s">
        <v>493</v>
      </c>
      <c r="D73" s="15" t="s">
        <v>21</v>
      </c>
      <c r="E73" s="21">
        <v>1</v>
      </c>
      <c r="F73" s="16">
        <f>일위대가표!F375</f>
        <v>0</v>
      </c>
      <c r="G73" s="16">
        <f t="shared" si="10"/>
        <v>0</v>
      </c>
      <c r="H73" s="16">
        <f>일위대가표!H375</f>
        <v>0</v>
      </c>
      <c r="I73" s="16">
        <f t="shared" si="11"/>
        <v>0</v>
      </c>
      <c r="J73" s="16">
        <f>일위대가표!J375</f>
        <v>0</v>
      </c>
      <c r="K73" s="16">
        <f t="shared" si="12"/>
        <v>0</v>
      </c>
      <c r="L73" s="16">
        <f t="shared" si="13"/>
        <v>0</v>
      </c>
      <c r="M73" s="16">
        <f t="shared" si="14"/>
        <v>0</v>
      </c>
      <c r="N73" s="13" t="s">
        <v>679</v>
      </c>
    </row>
    <row r="74" spans="1:15" ht="20.100000000000001" customHeight="1" x14ac:dyDescent="0.3">
      <c r="A74" s="15" t="s">
        <v>707</v>
      </c>
      <c r="B74" s="13" t="s">
        <v>587</v>
      </c>
      <c r="C74" s="13" t="s">
        <v>706</v>
      </c>
      <c r="D74" s="15" t="s">
        <v>36</v>
      </c>
      <c r="E74" s="21">
        <v>1</v>
      </c>
      <c r="F74" s="16">
        <f>일위대가표!F380</f>
        <v>0</v>
      </c>
      <c r="G74" s="16">
        <f t="shared" si="10"/>
        <v>0</v>
      </c>
      <c r="H74" s="16">
        <f>일위대가표!H380</f>
        <v>0</v>
      </c>
      <c r="I74" s="16">
        <f t="shared" si="11"/>
        <v>0</v>
      </c>
      <c r="J74" s="16">
        <f>일위대가표!J380</f>
        <v>0</v>
      </c>
      <c r="K74" s="16">
        <f t="shared" si="12"/>
        <v>0</v>
      </c>
      <c r="L74" s="16">
        <f t="shared" si="13"/>
        <v>0</v>
      </c>
      <c r="M74" s="16">
        <f t="shared" si="14"/>
        <v>0</v>
      </c>
      <c r="N74" s="13" t="s">
        <v>586</v>
      </c>
      <c r="O74" s="1" t="s">
        <v>40</v>
      </c>
    </row>
    <row r="75" spans="1:15" ht="20.100000000000001" customHeight="1" x14ac:dyDescent="0.3">
      <c r="A75" s="15" t="s">
        <v>688</v>
      </c>
      <c r="B75" s="13" t="s">
        <v>687</v>
      </c>
      <c r="C75" s="13" t="s">
        <v>305</v>
      </c>
      <c r="D75" s="15" t="s">
        <v>36</v>
      </c>
      <c r="E75" s="21">
        <v>1</v>
      </c>
      <c r="F75" s="16">
        <f>일위대가표!F387</f>
        <v>0</v>
      </c>
      <c r="G75" s="16">
        <f t="shared" si="10"/>
        <v>0</v>
      </c>
      <c r="H75" s="16">
        <f>일위대가표!H387</f>
        <v>0</v>
      </c>
      <c r="I75" s="16">
        <f t="shared" si="11"/>
        <v>0</v>
      </c>
      <c r="J75" s="16">
        <f>일위대가표!J387</f>
        <v>0</v>
      </c>
      <c r="K75" s="16">
        <f t="shared" si="12"/>
        <v>0</v>
      </c>
      <c r="L75" s="16">
        <f t="shared" si="13"/>
        <v>0</v>
      </c>
      <c r="M75" s="16">
        <f t="shared" si="14"/>
        <v>0</v>
      </c>
      <c r="N75" s="13" t="s">
        <v>691</v>
      </c>
      <c r="O75" s="1" t="s">
        <v>689</v>
      </c>
    </row>
    <row r="76" spans="1:15" ht="20.100000000000001" customHeight="1" x14ac:dyDescent="0.3">
      <c r="A76" s="15" t="s">
        <v>601</v>
      </c>
      <c r="B76" s="13" t="s">
        <v>599</v>
      </c>
      <c r="C76" s="13" t="s">
        <v>600</v>
      </c>
      <c r="D76" s="15" t="s">
        <v>36</v>
      </c>
      <c r="E76" s="21">
        <v>1</v>
      </c>
      <c r="F76" s="16">
        <f>일위대가표!F393</f>
        <v>0</v>
      </c>
      <c r="G76" s="16">
        <f t="shared" si="10"/>
        <v>0</v>
      </c>
      <c r="H76" s="16">
        <f>일위대가표!H393</f>
        <v>0</v>
      </c>
      <c r="I76" s="16">
        <f t="shared" si="11"/>
        <v>0</v>
      </c>
      <c r="J76" s="16">
        <f>일위대가표!J393</f>
        <v>0</v>
      </c>
      <c r="K76" s="16">
        <f t="shared" si="12"/>
        <v>0</v>
      </c>
      <c r="L76" s="16">
        <f t="shared" si="13"/>
        <v>0</v>
      </c>
      <c r="M76" s="16">
        <f t="shared" si="14"/>
        <v>0</v>
      </c>
      <c r="N76" s="14"/>
      <c r="O76" s="1" t="s">
        <v>40</v>
      </c>
    </row>
    <row r="77" spans="1:15" ht="20.100000000000001" customHeight="1" x14ac:dyDescent="0.3">
      <c r="A77" s="15" t="s">
        <v>699</v>
      </c>
      <c r="B77" s="13" t="s">
        <v>697</v>
      </c>
      <c r="C77" s="13" t="s">
        <v>698</v>
      </c>
      <c r="D77" s="15" t="s">
        <v>36</v>
      </c>
      <c r="E77" s="21">
        <v>1</v>
      </c>
      <c r="F77" s="16">
        <f>일위대가표!F398</f>
        <v>0</v>
      </c>
      <c r="G77" s="16">
        <f t="shared" si="10"/>
        <v>0</v>
      </c>
      <c r="H77" s="16">
        <f>일위대가표!H398</f>
        <v>0</v>
      </c>
      <c r="I77" s="16">
        <f t="shared" si="11"/>
        <v>0</v>
      </c>
      <c r="J77" s="16">
        <f>일위대가표!J398</f>
        <v>0</v>
      </c>
      <c r="K77" s="16">
        <f t="shared" si="12"/>
        <v>0</v>
      </c>
      <c r="L77" s="16">
        <f t="shared" si="13"/>
        <v>0</v>
      </c>
      <c r="M77" s="16">
        <f t="shared" si="14"/>
        <v>0</v>
      </c>
      <c r="N77" s="13" t="s">
        <v>702</v>
      </c>
      <c r="O77" s="1" t="s">
        <v>700</v>
      </c>
    </row>
    <row r="78" spans="1:15" ht="20.100000000000001" customHeight="1" x14ac:dyDescent="0.3">
      <c r="A78" s="15" t="s">
        <v>598</v>
      </c>
      <c r="B78" s="13" t="s">
        <v>587</v>
      </c>
      <c r="C78" s="13" t="s">
        <v>597</v>
      </c>
      <c r="D78" s="15" t="s">
        <v>36</v>
      </c>
      <c r="E78" s="21">
        <v>1</v>
      </c>
      <c r="F78" s="16">
        <f>일위대가표!F403</f>
        <v>0</v>
      </c>
      <c r="G78" s="16">
        <f t="shared" si="10"/>
        <v>0</v>
      </c>
      <c r="H78" s="16">
        <f>일위대가표!H403</f>
        <v>0</v>
      </c>
      <c r="I78" s="16">
        <f t="shared" si="11"/>
        <v>0</v>
      </c>
      <c r="J78" s="16">
        <f>일위대가표!J403</f>
        <v>0</v>
      </c>
      <c r="K78" s="16">
        <f t="shared" si="12"/>
        <v>0</v>
      </c>
      <c r="L78" s="16">
        <f t="shared" si="13"/>
        <v>0</v>
      </c>
      <c r="M78" s="16">
        <f t="shared" si="14"/>
        <v>0</v>
      </c>
      <c r="N78" s="13" t="s">
        <v>586</v>
      </c>
      <c r="O78" s="1" t="s">
        <v>40</v>
      </c>
    </row>
    <row r="79" spans="1:15" ht="20.100000000000001" customHeight="1" x14ac:dyDescent="0.3">
      <c r="A79" s="15" t="s">
        <v>705</v>
      </c>
      <c r="B79" s="13" t="s">
        <v>587</v>
      </c>
      <c r="C79" s="13" t="s">
        <v>704</v>
      </c>
      <c r="D79" s="15" t="s">
        <v>36</v>
      </c>
      <c r="E79" s="21">
        <v>1</v>
      </c>
      <c r="F79" s="16">
        <f>일위대가표!F408</f>
        <v>0</v>
      </c>
      <c r="G79" s="16">
        <f t="shared" si="10"/>
        <v>0</v>
      </c>
      <c r="H79" s="16">
        <f>일위대가표!H408</f>
        <v>0</v>
      </c>
      <c r="I79" s="16">
        <f t="shared" si="11"/>
        <v>0</v>
      </c>
      <c r="J79" s="16">
        <f>일위대가표!J408</f>
        <v>0</v>
      </c>
      <c r="K79" s="16">
        <f t="shared" si="12"/>
        <v>0</v>
      </c>
      <c r="L79" s="16">
        <f t="shared" si="13"/>
        <v>0</v>
      </c>
      <c r="M79" s="16">
        <f t="shared" si="14"/>
        <v>0</v>
      </c>
      <c r="N79" s="13" t="s">
        <v>586</v>
      </c>
      <c r="O79" s="1" t="s">
        <v>40</v>
      </c>
    </row>
    <row r="80" spans="1:15" ht="20.100000000000001" customHeight="1" x14ac:dyDescent="0.3">
      <c r="A80" s="15" t="s">
        <v>712</v>
      </c>
      <c r="B80" s="13" t="s">
        <v>710</v>
      </c>
      <c r="C80" s="13" t="s">
        <v>711</v>
      </c>
      <c r="D80" s="15" t="s">
        <v>36</v>
      </c>
      <c r="E80" s="21">
        <v>1</v>
      </c>
      <c r="F80" s="16">
        <f>일위대가표!F414</f>
        <v>0</v>
      </c>
      <c r="G80" s="16">
        <f t="shared" si="10"/>
        <v>0</v>
      </c>
      <c r="H80" s="16">
        <f>일위대가표!H414</f>
        <v>0</v>
      </c>
      <c r="I80" s="16">
        <f t="shared" si="11"/>
        <v>0</v>
      </c>
      <c r="J80" s="16">
        <f>일위대가표!J414</f>
        <v>0</v>
      </c>
      <c r="K80" s="16">
        <f t="shared" si="12"/>
        <v>0</v>
      </c>
      <c r="L80" s="16">
        <f t="shared" si="13"/>
        <v>0</v>
      </c>
      <c r="M80" s="16">
        <f t="shared" si="14"/>
        <v>0</v>
      </c>
      <c r="N80" s="13" t="s">
        <v>715</v>
      </c>
      <c r="O80" s="1" t="s">
        <v>713</v>
      </c>
    </row>
    <row r="81" spans="1:15" ht="20.100000000000001" customHeight="1" x14ac:dyDescent="0.3">
      <c r="A81" s="15" t="s">
        <v>595</v>
      </c>
      <c r="B81" s="13" t="s">
        <v>593</v>
      </c>
      <c r="C81" s="13" t="s">
        <v>594</v>
      </c>
      <c r="D81" s="15" t="s">
        <v>36</v>
      </c>
      <c r="E81" s="21">
        <v>1</v>
      </c>
      <c r="F81" s="16">
        <f>일위대가표!F425</f>
        <v>0</v>
      </c>
      <c r="G81" s="16">
        <f t="shared" si="10"/>
        <v>0</v>
      </c>
      <c r="H81" s="16">
        <f>일위대가표!H425</f>
        <v>0</v>
      </c>
      <c r="I81" s="16">
        <f t="shared" si="11"/>
        <v>0</v>
      </c>
      <c r="J81" s="16">
        <f>일위대가표!J425</f>
        <v>0</v>
      </c>
      <c r="K81" s="16">
        <f t="shared" si="12"/>
        <v>0</v>
      </c>
      <c r="L81" s="16">
        <f t="shared" si="13"/>
        <v>0</v>
      </c>
      <c r="M81" s="16">
        <f t="shared" si="14"/>
        <v>0</v>
      </c>
      <c r="N81" s="13" t="s">
        <v>717</v>
      </c>
      <c r="O81" s="1" t="s">
        <v>596</v>
      </c>
    </row>
    <row r="82" spans="1:15" ht="20.100000000000001" customHeight="1" x14ac:dyDescent="0.3">
      <c r="A82" s="15" t="s">
        <v>474</v>
      </c>
      <c r="B82" s="13" t="s">
        <v>472</v>
      </c>
      <c r="C82" s="13" t="s">
        <v>473</v>
      </c>
      <c r="D82" s="15" t="s">
        <v>36</v>
      </c>
      <c r="E82" s="21">
        <v>1</v>
      </c>
      <c r="F82" s="16">
        <f>일위대가표!F431</f>
        <v>0</v>
      </c>
      <c r="G82" s="16">
        <f t="shared" si="10"/>
        <v>0</v>
      </c>
      <c r="H82" s="16">
        <f>일위대가표!H431</f>
        <v>0</v>
      </c>
      <c r="I82" s="16">
        <f t="shared" si="11"/>
        <v>0</v>
      </c>
      <c r="J82" s="16">
        <f>일위대가표!J431</f>
        <v>0</v>
      </c>
      <c r="K82" s="16">
        <f t="shared" si="12"/>
        <v>0</v>
      </c>
      <c r="L82" s="16">
        <f t="shared" si="13"/>
        <v>0</v>
      </c>
      <c r="M82" s="16">
        <f t="shared" si="14"/>
        <v>0</v>
      </c>
      <c r="N82" s="13" t="s">
        <v>725</v>
      </c>
    </row>
    <row r="83" spans="1:15" ht="20.100000000000001" customHeight="1" x14ac:dyDescent="0.3">
      <c r="A83" s="15" t="s">
        <v>471</v>
      </c>
      <c r="B83" s="13" t="s">
        <v>469</v>
      </c>
      <c r="C83" s="13" t="s">
        <v>470</v>
      </c>
      <c r="D83" s="15" t="s">
        <v>21</v>
      </c>
      <c r="E83" s="21">
        <v>1</v>
      </c>
      <c r="F83" s="16">
        <f>일위대가표!F440</f>
        <v>0</v>
      </c>
      <c r="G83" s="16">
        <f t="shared" si="10"/>
        <v>0</v>
      </c>
      <c r="H83" s="16">
        <f>일위대가표!H440</f>
        <v>0</v>
      </c>
      <c r="I83" s="16">
        <f t="shared" si="11"/>
        <v>0</v>
      </c>
      <c r="J83" s="16">
        <f>일위대가표!J440</f>
        <v>0</v>
      </c>
      <c r="K83" s="16">
        <f t="shared" si="12"/>
        <v>0</v>
      </c>
      <c r="L83" s="16">
        <f t="shared" si="13"/>
        <v>0</v>
      </c>
      <c r="M83" s="16">
        <f t="shared" si="14"/>
        <v>0</v>
      </c>
      <c r="N83" s="13" t="s">
        <v>679</v>
      </c>
    </row>
    <row r="84" spans="1:15" ht="20.100000000000001" customHeight="1" x14ac:dyDescent="0.3">
      <c r="A84" s="15" t="s">
        <v>729</v>
      </c>
      <c r="B84" s="13" t="s">
        <v>727</v>
      </c>
      <c r="C84" s="13" t="s">
        <v>728</v>
      </c>
      <c r="D84" s="15" t="s">
        <v>36</v>
      </c>
      <c r="E84" s="21">
        <v>1</v>
      </c>
      <c r="F84" s="16">
        <f>일위대가표!F446</f>
        <v>0</v>
      </c>
      <c r="G84" s="16">
        <f t="shared" si="10"/>
        <v>0</v>
      </c>
      <c r="H84" s="16">
        <f>일위대가표!H446</f>
        <v>0</v>
      </c>
      <c r="I84" s="16">
        <f t="shared" si="11"/>
        <v>0</v>
      </c>
      <c r="J84" s="16">
        <f>일위대가표!J446</f>
        <v>0</v>
      </c>
      <c r="K84" s="16">
        <f t="shared" si="12"/>
        <v>0</v>
      </c>
      <c r="L84" s="16">
        <f t="shared" si="13"/>
        <v>0</v>
      </c>
      <c r="M84" s="16">
        <f t="shared" si="14"/>
        <v>0</v>
      </c>
      <c r="N84" s="13" t="s">
        <v>725</v>
      </c>
      <c r="O84" s="1" t="s">
        <v>730</v>
      </c>
    </row>
    <row r="85" spans="1:15" ht="20.100000000000001" customHeight="1" x14ac:dyDescent="0.3">
      <c r="A85" s="15" t="s">
        <v>489</v>
      </c>
      <c r="B85" s="13" t="s">
        <v>487</v>
      </c>
      <c r="C85" s="13" t="s">
        <v>488</v>
      </c>
      <c r="D85" s="15" t="s">
        <v>39</v>
      </c>
      <c r="E85" s="21">
        <v>1</v>
      </c>
      <c r="F85" s="16">
        <f>일위대가표!F453</f>
        <v>0</v>
      </c>
      <c r="G85" s="16">
        <f t="shared" si="10"/>
        <v>0</v>
      </c>
      <c r="H85" s="16">
        <f>일위대가표!H453</f>
        <v>0</v>
      </c>
      <c r="I85" s="16">
        <f t="shared" si="11"/>
        <v>0</v>
      </c>
      <c r="J85" s="16">
        <f>일위대가표!J453</f>
        <v>0</v>
      </c>
      <c r="K85" s="16">
        <f t="shared" si="12"/>
        <v>0</v>
      </c>
      <c r="L85" s="16">
        <f t="shared" si="13"/>
        <v>0</v>
      </c>
      <c r="M85" s="16">
        <f t="shared" si="14"/>
        <v>0</v>
      </c>
      <c r="N85" s="14"/>
    </row>
    <row r="86" spans="1:15" ht="20.100000000000001" customHeight="1" x14ac:dyDescent="0.3">
      <c r="A86" s="15" t="s">
        <v>549</v>
      </c>
      <c r="B86" s="13" t="s">
        <v>548</v>
      </c>
      <c r="C86" s="13" t="s">
        <v>305</v>
      </c>
      <c r="D86" s="15" t="s">
        <v>36</v>
      </c>
      <c r="E86" s="21">
        <v>1</v>
      </c>
      <c r="F86" s="16">
        <f>일위대가표!F460</f>
        <v>0</v>
      </c>
      <c r="G86" s="16">
        <f t="shared" si="10"/>
        <v>0</v>
      </c>
      <c r="H86" s="16">
        <f>일위대가표!H460</f>
        <v>0</v>
      </c>
      <c r="I86" s="16">
        <f t="shared" si="11"/>
        <v>0</v>
      </c>
      <c r="J86" s="16">
        <f>일위대가표!J460</f>
        <v>0</v>
      </c>
      <c r="K86" s="16">
        <f t="shared" si="12"/>
        <v>0</v>
      </c>
      <c r="L86" s="16">
        <f t="shared" si="13"/>
        <v>0</v>
      </c>
      <c r="M86" s="16">
        <f t="shared" si="14"/>
        <v>0</v>
      </c>
      <c r="N86" s="13" t="s">
        <v>736</v>
      </c>
    </row>
    <row r="87" spans="1:15" ht="20.100000000000001" customHeight="1" x14ac:dyDescent="0.3">
      <c r="A87" s="15" t="s">
        <v>744</v>
      </c>
      <c r="B87" s="13" t="s">
        <v>545</v>
      </c>
      <c r="C87" s="13" t="s">
        <v>743</v>
      </c>
      <c r="D87" s="15" t="s">
        <v>36</v>
      </c>
      <c r="E87" s="21">
        <v>1</v>
      </c>
      <c r="F87" s="16">
        <f>일위대가표!F466</f>
        <v>0</v>
      </c>
      <c r="G87" s="16">
        <f t="shared" si="10"/>
        <v>0</v>
      </c>
      <c r="H87" s="16">
        <f>일위대가표!H466</f>
        <v>0</v>
      </c>
      <c r="I87" s="16">
        <f t="shared" si="11"/>
        <v>0</v>
      </c>
      <c r="J87" s="16">
        <f>일위대가표!J466</f>
        <v>0</v>
      </c>
      <c r="K87" s="16">
        <f t="shared" si="12"/>
        <v>0</v>
      </c>
      <c r="L87" s="16">
        <f t="shared" si="13"/>
        <v>0</v>
      </c>
      <c r="M87" s="16">
        <f t="shared" si="14"/>
        <v>0</v>
      </c>
      <c r="N87" s="13" t="s">
        <v>739</v>
      </c>
      <c r="O87" s="1" t="s">
        <v>745</v>
      </c>
    </row>
    <row r="88" spans="1:15" ht="20.100000000000001" customHeight="1" x14ac:dyDescent="0.3">
      <c r="A88" s="15" t="s">
        <v>547</v>
      </c>
      <c r="B88" s="13" t="s">
        <v>545</v>
      </c>
      <c r="C88" s="13" t="s">
        <v>546</v>
      </c>
      <c r="D88" s="15" t="s">
        <v>36</v>
      </c>
      <c r="E88" s="21">
        <v>1</v>
      </c>
      <c r="F88" s="16">
        <f>일위대가표!F473</f>
        <v>0</v>
      </c>
      <c r="G88" s="16">
        <f t="shared" si="10"/>
        <v>0</v>
      </c>
      <c r="H88" s="16">
        <f>일위대가표!H473</f>
        <v>0</v>
      </c>
      <c r="I88" s="16">
        <f t="shared" si="11"/>
        <v>0</v>
      </c>
      <c r="J88" s="16">
        <f>일위대가표!J473</f>
        <v>0</v>
      </c>
      <c r="K88" s="16">
        <f t="shared" si="12"/>
        <v>0</v>
      </c>
      <c r="L88" s="16">
        <f t="shared" si="13"/>
        <v>0</v>
      </c>
      <c r="M88" s="16">
        <f t="shared" si="14"/>
        <v>0</v>
      </c>
      <c r="N88" s="14"/>
    </row>
    <row r="89" spans="1:15" ht="20.100000000000001" customHeight="1" x14ac:dyDescent="0.3">
      <c r="A89" s="15" t="s">
        <v>753</v>
      </c>
      <c r="B89" s="13" t="s">
        <v>751</v>
      </c>
      <c r="C89" s="13" t="s">
        <v>752</v>
      </c>
      <c r="D89" s="15" t="s">
        <v>36</v>
      </c>
      <c r="E89" s="21">
        <v>1</v>
      </c>
      <c r="F89" s="16">
        <f>일위대가표!F481</f>
        <v>0</v>
      </c>
      <c r="G89" s="16">
        <f t="shared" si="10"/>
        <v>0</v>
      </c>
      <c r="H89" s="16">
        <f>일위대가표!H481</f>
        <v>0</v>
      </c>
      <c r="I89" s="16">
        <f t="shared" si="11"/>
        <v>0</v>
      </c>
      <c r="J89" s="16">
        <f>일위대가표!J481</f>
        <v>0</v>
      </c>
      <c r="K89" s="16">
        <f t="shared" si="12"/>
        <v>0</v>
      </c>
      <c r="L89" s="16">
        <f t="shared" si="13"/>
        <v>0</v>
      </c>
      <c r="M89" s="16">
        <f t="shared" si="14"/>
        <v>0</v>
      </c>
      <c r="N89" s="13" t="s">
        <v>555</v>
      </c>
      <c r="O89" s="1" t="s">
        <v>754</v>
      </c>
    </row>
    <row r="90" spans="1:15" ht="20.100000000000001" customHeight="1" x14ac:dyDescent="0.3">
      <c r="A90" s="15" t="s">
        <v>568</v>
      </c>
      <c r="B90" s="13" t="s">
        <v>566</v>
      </c>
      <c r="C90" s="13" t="s">
        <v>567</v>
      </c>
      <c r="D90" s="15" t="s">
        <v>36</v>
      </c>
      <c r="E90" s="21">
        <v>1</v>
      </c>
      <c r="F90" s="16">
        <f>일위대가표!F487</f>
        <v>0</v>
      </c>
      <c r="G90" s="16">
        <f t="shared" si="10"/>
        <v>0</v>
      </c>
      <c r="H90" s="16">
        <f>일위대가표!H487</f>
        <v>0</v>
      </c>
      <c r="I90" s="16">
        <f t="shared" si="11"/>
        <v>0</v>
      </c>
      <c r="J90" s="16">
        <f>일위대가표!J487</f>
        <v>0</v>
      </c>
      <c r="K90" s="16">
        <f t="shared" si="12"/>
        <v>0</v>
      </c>
      <c r="L90" s="16">
        <f t="shared" si="13"/>
        <v>0</v>
      </c>
      <c r="M90" s="16">
        <f t="shared" si="14"/>
        <v>0</v>
      </c>
      <c r="N90" s="13" t="s">
        <v>748</v>
      </c>
      <c r="O90" s="1" t="s">
        <v>569</v>
      </c>
    </row>
    <row r="91" spans="1:15" ht="20.100000000000001" customHeight="1" x14ac:dyDescent="0.3">
      <c r="A91" s="15" t="s">
        <v>558</v>
      </c>
      <c r="B91" s="13" t="s">
        <v>556</v>
      </c>
      <c r="C91" s="13" t="s">
        <v>557</v>
      </c>
      <c r="D91" s="15" t="s">
        <v>36</v>
      </c>
      <c r="E91" s="21">
        <v>1</v>
      </c>
      <c r="F91" s="16">
        <f>일위대가표!F492</f>
        <v>0</v>
      </c>
      <c r="G91" s="16">
        <f t="shared" si="10"/>
        <v>0</v>
      </c>
      <c r="H91" s="16">
        <f>일위대가표!H492</f>
        <v>0</v>
      </c>
      <c r="I91" s="16">
        <f t="shared" si="11"/>
        <v>0</v>
      </c>
      <c r="J91" s="16">
        <f>일위대가표!J492</f>
        <v>0</v>
      </c>
      <c r="K91" s="16">
        <f t="shared" si="12"/>
        <v>0</v>
      </c>
      <c r="L91" s="16">
        <f t="shared" si="13"/>
        <v>0</v>
      </c>
      <c r="M91" s="16">
        <f t="shared" si="14"/>
        <v>0</v>
      </c>
      <c r="N91" s="13" t="s">
        <v>555</v>
      </c>
    </row>
    <row r="92" spans="1:15" ht="20.100000000000001" customHeight="1" x14ac:dyDescent="0.3">
      <c r="A92" s="15" t="s">
        <v>583</v>
      </c>
      <c r="B92" s="13" t="s">
        <v>581</v>
      </c>
      <c r="C92" s="13" t="s">
        <v>582</v>
      </c>
      <c r="D92" s="15" t="s">
        <v>36</v>
      </c>
      <c r="E92" s="21">
        <v>1</v>
      </c>
      <c r="F92" s="16">
        <f>일위대가표!F498</f>
        <v>0</v>
      </c>
      <c r="G92" s="16">
        <f t="shared" si="10"/>
        <v>0</v>
      </c>
      <c r="H92" s="16">
        <f>일위대가표!H498</f>
        <v>0</v>
      </c>
      <c r="I92" s="16">
        <f t="shared" si="11"/>
        <v>0</v>
      </c>
      <c r="J92" s="16">
        <f>일위대가표!J498</f>
        <v>0</v>
      </c>
      <c r="K92" s="16">
        <f t="shared" si="12"/>
        <v>0</v>
      </c>
      <c r="L92" s="16">
        <f t="shared" si="13"/>
        <v>0</v>
      </c>
      <c r="M92" s="16">
        <f t="shared" si="14"/>
        <v>0</v>
      </c>
      <c r="N92" s="13" t="s">
        <v>579</v>
      </c>
      <c r="O92" s="1" t="s">
        <v>584</v>
      </c>
    </row>
    <row r="93" spans="1:15" ht="20.100000000000001" customHeight="1" x14ac:dyDescent="0.3">
      <c r="A93" s="15" t="s">
        <v>427</v>
      </c>
      <c r="B93" s="13" t="s">
        <v>425</v>
      </c>
      <c r="C93" s="13" t="s">
        <v>426</v>
      </c>
      <c r="D93" s="15" t="s">
        <v>36</v>
      </c>
      <c r="E93" s="21">
        <v>1</v>
      </c>
      <c r="F93" s="16">
        <f>일위대가표!F504</f>
        <v>0</v>
      </c>
      <c r="G93" s="16">
        <f t="shared" si="10"/>
        <v>0</v>
      </c>
      <c r="H93" s="16">
        <f>일위대가표!H504</f>
        <v>0</v>
      </c>
      <c r="I93" s="16">
        <f t="shared" si="11"/>
        <v>0</v>
      </c>
      <c r="J93" s="16">
        <f>일위대가표!J504</f>
        <v>0</v>
      </c>
      <c r="K93" s="16">
        <f t="shared" si="12"/>
        <v>0</v>
      </c>
      <c r="L93" s="16">
        <f t="shared" si="13"/>
        <v>0</v>
      </c>
      <c r="M93" s="16">
        <f t="shared" si="14"/>
        <v>0</v>
      </c>
      <c r="N93" s="14"/>
    </row>
    <row r="94" spans="1:15" ht="20.100000000000001" customHeight="1" x14ac:dyDescent="0.3">
      <c r="A94" s="15" t="s">
        <v>397</v>
      </c>
      <c r="B94" s="13" t="s">
        <v>395</v>
      </c>
      <c r="C94" s="13" t="s">
        <v>396</v>
      </c>
      <c r="D94" s="15" t="s">
        <v>79</v>
      </c>
      <c r="E94" s="21">
        <v>1</v>
      </c>
      <c r="F94" s="16">
        <f>일위대가표!F510</f>
        <v>0</v>
      </c>
      <c r="G94" s="16">
        <f t="shared" si="10"/>
        <v>0</v>
      </c>
      <c r="H94" s="16">
        <f>일위대가표!H510</f>
        <v>0</v>
      </c>
      <c r="I94" s="16">
        <f t="shared" si="11"/>
        <v>0</v>
      </c>
      <c r="J94" s="16">
        <f>일위대가표!J510</f>
        <v>0</v>
      </c>
      <c r="K94" s="16">
        <f t="shared" si="12"/>
        <v>0</v>
      </c>
      <c r="L94" s="16">
        <f t="shared" si="13"/>
        <v>0</v>
      </c>
      <c r="M94" s="16">
        <f t="shared" si="14"/>
        <v>0</v>
      </c>
      <c r="N94" s="13" t="s">
        <v>761</v>
      </c>
    </row>
    <row r="95" spans="1:15" ht="20.100000000000001" customHeight="1" x14ac:dyDescent="0.3">
      <c r="A95" s="15" t="s">
        <v>764</v>
      </c>
      <c r="B95" s="13" t="s">
        <v>762</v>
      </c>
      <c r="C95" s="13" t="s">
        <v>763</v>
      </c>
      <c r="D95" s="15" t="s">
        <v>79</v>
      </c>
      <c r="E95" s="21">
        <v>1</v>
      </c>
      <c r="F95" s="16">
        <f>일위대가표!F514</f>
        <v>0</v>
      </c>
      <c r="G95" s="16">
        <f t="shared" si="10"/>
        <v>0</v>
      </c>
      <c r="H95" s="16">
        <f>일위대가표!H514</f>
        <v>0</v>
      </c>
      <c r="I95" s="16">
        <f t="shared" si="11"/>
        <v>0</v>
      </c>
      <c r="J95" s="16">
        <f>일위대가표!J514</f>
        <v>0</v>
      </c>
      <c r="K95" s="16">
        <f t="shared" si="12"/>
        <v>0</v>
      </c>
      <c r="L95" s="16">
        <f t="shared" si="13"/>
        <v>0</v>
      </c>
      <c r="M95" s="16">
        <f t="shared" si="14"/>
        <v>0</v>
      </c>
      <c r="N95" s="13" t="s">
        <v>761</v>
      </c>
    </row>
    <row r="96" spans="1:15" ht="20.100000000000001" customHeight="1" x14ac:dyDescent="0.3">
      <c r="A96" s="15" t="s">
        <v>501</v>
      </c>
      <c r="B96" s="13" t="s">
        <v>499</v>
      </c>
      <c r="C96" s="13" t="s">
        <v>500</v>
      </c>
      <c r="D96" s="15" t="s">
        <v>36</v>
      </c>
      <c r="E96" s="21">
        <v>1</v>
      </c>
      <c r="F96" s="16">
        <f>일위대가표!F520</f>
        <v>0</v>
      </c>
      <c r="G96" s="16">
        <f t="shared" si="10"/>
        <v>0</v>
      </c>
      <c r="H96" s="16">
        <f>일위대가표!H520</f>
        <v>0</v>
      </c>
      <c r="I96" s="16">
        <f t="shared" si="11"/>
        <v>0</v>
      </c>
      <c r="J96" s="16">
        <f>일위대가표!J520</f>
        <v>0</v>
      </c>
      <c r="K96" s="16">
        <f t="shared" si="12"/>
        <v>0</v>
      </c>
      <c r="L96" s="16">
        <f t="shared" si="13"/>
        <v>0</v>
      </c>
      <c r="M96" s="16">
        <f t="shared" si="14"/>
        <v>0</v>
      </c>
      <c r="N96" s="13" t="s">
        <v>767</v>
      </c>
    </row>
    <row r="97" spans="1:15" ht="20.100000000000001" customHeight="1" x14ac:dyDescent="0.3">
      <c r="A97" s="15" t="s">
        <v>553</v>
      </c>
      <c r="B97" s="13" t="s">
        <v>551</v>
      </c>
      <c r="C97" s="13" t="s">
        <v>552</v>
      </c>
      <c r="D97" s="15" t="s">
        <v>36</v>
      </c>
      <c r="E97" s="21">
        <v>1</v>
      </c>
      <c r="F97" s="16">
        <f>일위대가표!F528</f>
        <v>0</v>
      </c>
      <c r="G97" s="16">
        <f t="shared" si="10"/>
        <v>0</v>
      </c>
      <c r="H97" s="16">
        <f>일위대가표!H528</f>
        <v>0</v>
      </c>
      <c r="I97" s="16">
        <f t="shared" si="11"/>
        <v>0</v>
      </c>
      <c r="J97" s="16">
        <f>일위대가표!J528</f>
        <v>0</v>
      </c>
      <c r="K97" s="16">
        <f t="shared" si="12"/>
        <v>0</v>
      </c>
      <c r="L97" s="16">
        <f t="shared" si="13"/>
        <v>0</v>
      </c>
      <c r="M97" s="16">
        <f t="shared" si="14"/>
        <v>0</v>
      </c>
      <c r="N97" s="13" t="s">
        <v>769</v>
      </c>
    </row>
    <row r="98" spans="1:15" ht="20.100000000000001" customHeight="1" x14ac:dyDescent="0.3">
      <c r="A98" s="15" t="s">
        <v>386</v>
      </c>
      <c r="B98" s="13" t="s">
        <v>384</v>
      </c>
      <c r="C98" s="13" t="s">
        <v>385</v>
      </c>
      <c r="D98" s="15" t="s">
        <v>79</v>
      </c>
      <c r="E98" s="21">
        <v>1</v>
      </c>
      <c r="F98" s="16">
        <f>일위대가표!F534</f>
        <v>0</v>
      </c>
      <c r="G98" s="16">
        <f t="shared" si="10"/>
        <v>0</v>
      </c>
      <c r="H98" s="16">
        <f>일위대가표!H534</f>
        <v>0</v>
      </c>
      <c r="I98" s="16">
        <f t="shared" si="11"/>
        <v>0</v>
      </c>
      <c r="J98" s="16">
        <f>일위대가표!J534</f>
        <v>0</v>
      </c>
      <c r="K98" s="16">
        <f t="shared" si="12"/>
        <v>0</v>
      </c>
      <c r="L98" s="16">
        <f t="shared" si="13"/>
        <v>0</v>
      </c>
      <c r="M98" s="16">
        <f t="shared" si="14"/>
        <v>0</v>
      </c>
      <c r="N98" s="13" t="s">
        <v>772</v>
      </c>
    </row>
    <row r="99" spans="1:15" ht="20.100000000000001" customHeight="1" x14ac:dyDescent="0.3">
      <c r="A99" s="15" t="s">
        <v>786</v>
      </c>
      <c r="B99" s="13" t="s">
        <v>784</v>
      </c>
      <c r="C99" s="13" t="s">
        <v>785</v>
      </c>
      <c r="D99" s="15" t="s">
        <v>36</v>
      </c>
      <c r="E99" s="21">
        <v>1</v>
      </c>
      <c r="F99" s="16">
        <f>일위대가표!F541</f>
        <v>0</v>
      </c>
      <c r="G99" s="16">
        <f t="shared" si="10"/>
        <v>0</v>
      </c>
      <c r="H99" s="16">
        <f>일위대가표!H541</f>
        <v>0</v>
      </c>
      <c r="I99" s="16">
        <f t="shared" si="11"/>
        <v>0</v>
      </c>
      <c r="J99" s="16">
        <f>일위대가표!J541</f>
        <v>0</v>
      </c>
      <c r="K99" s="16">
        <f t="shared" si="12"/>
        <v>0</v>
      </c>
      <c r="L99" s="16">
        <f t="shared" si="13"/>
        <v>0</v>
      </c>
      <c r="M99" s="16">
        <f t="shared" si="14"/>
        <v>0</v>
      </c>
      <c r="N99" s="13" t="s">
        <v>775</v>
      </c>
      <c r="O99" s="1" t="s">
        <v>787</v>
      </c>
    </row>
    <row r="100" spans="1:15" ht="20.100000000000001" customHeight="1" x14ac:dyDescent="0.3">
      <c r="A100" s="15" t="s">
        <v>790</v>
      </c>
      <c r="B100" s="13" t="s">
        <v>788</v>
      </c>
      <c r="C100" s="13" t="s">
        <v>789</v>
      </c>
      <c r="D100" s="15" t="s">
        <v>36</v>
      </c>
      <c r="E100" s="21">
        <v>1</v>
      </c>
      <c r="F100" s="16">
        <f>일위대가표!F547</f>
        <v>0</v>
      </c>
      <c r="G100" s="16">
        <f t="shared" si="10"/>
        <v>0</v>
      </c>
      <c r="H100" s="16">
        <f>일위대가표!H547</f>
        <v>0</v>
      </c>
      <c r="I100" s="16">
        <f t="shared" si="11"/>
        <v>0</v>
      </c>
      <c r="J100" s="16">
        <f>일위대가표!J547</f>
        <v>0</v>
      </c>
      <c r="K100" s="16">
        <f t="shared" si="12"/>
        <v>0</v>
      </c>
      <c r="L100" s="16">
        <f t="shared" si="13"/>
        <v>0</v>
      </c>
      <c r="M100" s="16">
        <f t="shared" si="14"/>
        <v>0</v>
      </c>
      <c r="N100" s="13" t="s">
        <v>780</v>
      </c>
      <c r="O100" s="1" t="s">
        <v>791</v>
      </c>
    </row>
    <row r="101" spans="1:15" ht="20.100000000000001" customHeight="1" x14ac:dyDescent="0.3">
      <c r="A101" s="15" t="s">
        <v>389</v>
      </c>
      <c r="B101" s="13" t="s">
        <v>387</v>
      </c>
      <c r="C101" s="13" t="s">
        <v>388</v>
      </c>
      <c r="D101" s="15" t="s">
        <v>36</v>
      </c>
      <c r="E101" s="21">
        <v>1</v>
      </c>
      <c r="F101" s="16">
        <f>일위대가표!F552</f>
        <v>0</v>
      </c>
      <c r="G101" s="16">
        <f t="shared" ref="G101:G132" si="15">E101*F101</f>
        <v>0</v>
      </c>
      <c r="H101" s="16">
        <f>일위대가표!H552</f>
        <v>0</v>
      </c>
      <c r="I101" s="16">
        <f t="shared" ref="I101:I132" si="16">E101*H101</f>
        <v>0</v>
      </c>
      <c r="J101" s="16">
        <f>일위대가표!J552</f>
        <v>0</v>
      </c>
      <c r="K101" s="16">
        <f t="shared" ref="K101:K132" si="17">E101*J101</f>
        <v>0</v>
      </c>
      <c r="L101" s="16">
        <f t="shared" ref="L101:L132" si="18">F101+H101+J101</f>
        <v>0</v>
      </c>
      <c r="M101" s="16">
        <f t="shared" ref="M101:M132" si="19">G101+I101+K101</f>
        <v>0</v>
      </c>
      <c r="N101" s="13" t="s">
        <v>783</v>
      </c>
      <c r="O101" s="1" t="s">
        <v>390</v>
      </c>
    </row>
    <row r="102" spans="1:15" ht="20.100000000000001" customHeight="1" x14ac:dyDescent="0.3">
      <c r="A102" s="15" t="s">
        <v>481</v>
      </c>
      <c r="B102" s="13" t="s">
        <v>479</v>
      </c>
      <c r="C102" s="13" t="s">
        <v>480</v>
      </c>
      <c r="D102" s="15" t="s">
        <v>36</v>
      </c>
      <c r="E102" s="21">
        <v>1</v>
      </c>
      <c r="F102" s="16">
        <f>일위대가표!F559</f>
        <v>0</v>
      </c>
      <c r="G102" s="16">
        <f t="shared" si="15"/>
        <v>0</v>
      </c>
      <c r="H102" s="16">
        <f>일위대가표!H559</f>
        <v>0</v>
      </c>
      <c r="I102" s="16">
        <f t="shared" si="16"/>
        <v>0</v>
      </c>
      <c r="J102" s="16">
        <f>일위대가표!J559</f>
        <v>0</v>
      </c>
      <c r="K102" s="16">
        <f t="shared" si="17"/>
        <v>0</v>
      </c>
      <c r="L102" s="16">
        <f t="shared" si="18"/>
        <v>0</v>
      </c>
      <c r="M102" s="16">
        <f t="shared" si="19"/>
        <v>0</v>
      </c>
      <c r="N102" s="13" t="s">
        <v>793</v>
      </c>
      <c r="O102" s="1" t="s">
        <v>482</v>
      </c>
    </row>
    <row r="103" spans="1:15" ht="20.100000000000001" customHeight="1" x14ac:dyDescent="0.3">
      <c r="A103" s="15" t="s">
        <v>806</v>
      </c>
      <c r="B103" s="13" t="s">
        <v>804</v>
      </c>
      <c r="C103" s="13" t="s">
        <v>805</v>
      </c>
      <c r="D103" s="15" t="s">
        <v>21</v>
      </c>
      <c r="E103" s="21">
        <v>1</v>
      </c>
      <c r="F103" s="16">
        <f>일위대가표!F568</f>
        <v>0</v>
      </c>
      <c r="G103" s="16">
        <f t="shared" si="15"/>
        <v>0</v>
      </c>
      <c r="H103" s="16">
        <f>일위대가표!H568</f>
        <v>0</v>
      </c>
      <c r="I103" s="16">
        <f t="shared" si="16"/>
        <v>0</v>
      </c>
      <c r="J103" s="16">
        <f>일위대가표!J568</f>
        <v>0</v>
      </c>
      <c r="K103" s="16">
        <f t="shared" si="17"/>
        <v>0</v>
      </c>
      <c r="L103" s="16">
        <f t="shared" si="18"/>
        <v>0</v>
      </c>
      <c r="M103" s="16">
        <f t="shared" si="19"/>
        <v>0</v>
      </c>
      <c r="N103" s="13" t="s">
        <v>679</v>
      </c>
    </row>
    <row r="104" spans="1:15" ht="20.100000000000001" customHeight="1" x14ac:dyDescent="0.3">
      <c r="A104" s="15" t="s">
        <v>811</v>
      </c>
      <c r="B104" s="13" t="s">
        <v>797</v>
      </c>
      <c r="C104" s="13" t="s">
        <v>810</v>
      </c>
      <c r="D104" s="15" t="s">
        <v>36</v>
      </c>
      <c r="E104" s="21">
        <v>1</v>
      </c>
      <c r="F104" s="16">
        <f>일위대가표!F574</f>
        <v>0</v>
      </c>
      <c r="G104" s="16">
        <f t="shared" si="15"/>
        <v>0</v>
      </c>
      <c r="H104" s="16">
        <f>일위대가표!H574</f>
        <v>0</v>
      </c>
      <c r="I104" s="16">
        <f t="shared" si="16"/>
        <v>0</v>
      </c>
      <c r="J104" s="16">
        <f>일위대가표!J574</f>
        <v>0</v>
      </c>
      <c r="K104" s="16">
        <f t="shared" si="17"/>
        <v>0</v>
      </c>
      <c r="L104" s="16">
        <f t="shared" si="18"/>
        <v>0</v>
      </c>
      <c r="M104" s="16">
        <f t="shared" si="19"/>
        <v>0</v>
      </c>
      <c r="N104" s="13" t="s">
        <v>572</v>
      </c>
    </row>
    <row r="105" spans="1:15" ht="20.100000000000001" customHeight="1" x14ac:dyDescent="0.3">
      <c r="A105" s="15" t="s">
        <v>799</v>
      </c>
      <c r="B105" s="13" t="s">
        <v>797</v>
      </c>
      <c r="C105" s="13" t="s">
        <v>798</v>
      </c>
      <c r="D105" s="15" t="s">
        <v>36</v>
      </c>
      <c r="E105" s="21">
        <v>1</v>
      </c>
      <c r="F105" s="16">
        <f>일위대가표!F582</f>
        <v>0</v>
      </c>
      <c r="G105" s="16">
        <f t="shared" si="15"/>
        <v>0</v>
      </c>
      <c r="H105" s="16">
        <f>일위대가표!H582</f>
        <v>0</v>
      </c>
      <c r="I105" s="16">
        <f t="shared" si="16"/>
        <v>0</v>
      </c>
      <c r="J105" s="16">
        <f>일위대가표!J582</f>
        <v>0</v>
      </c>
      <c r="K105" s="16">
        <f t="shared" si="17"/>
        <v>0</v>
      </c>
      <c r="L105" s="16">
        <f t="shared" si="18"/>
        <v>0</v>
      </c>
      <c r="M105" s="16">
        <f t="shared" si="19"/>
        <v>0</v>
      </c>
      <c r="N105" s="13" t="s">
        <v>572</v>
      </c>
      <c r="O105" s="1" t="s">
        <v>800</v>
      </c>
    </row>
    <row r="106" spans="1:15" ht="20.100000000000001" customHeight="1" x14ac:dyDescent="0.3">
      <c r="A106" s="15" t="s">
        <v>463</v>
      </c>
      <c r="B106" s="13" t="s">
        <v>462</v>
      </c>
      <c r="C106" s="13" t="s">
        <v>140</v>
      </c>
      <c r="D106" s="15" t="s">
        <v>36</v>
      </c>
      <c r="E106" s="21">
        <v>1</v>
      </c>
      <c r="F106" s="16">
        <f>일위대가표!F588</f>
        <v>0</v>
      </c>
      <c r="G106" s="16">
        <f t="shared" si="15"/>
        <v>0</v>
      </c>
      <c r="H106" s="16">
        <f>일위대가표!H588</f>
        <v>0</v>
      </c>
      <c r="I106" s="16">
        <f t="shared" si="16"/>
        <v>0</v>
      </c>
      <c r="J106" s="16">
        <f>일위대가표!J588</f>
        <v>0</v>
      </c>
      <c r="K106" s="16">
        <f t="shared" si="17"/>
        <v>0</v>
      </c>
      <c r="L106" s="16">
        <f t="shared" si="18"/>
        <v>0</v>
      </c>
      <c r="M106" s="16">
        <f t="shared" si="19"/>
        <v>0</v>
      </c>
      <c r="N106" s="14"/>
    </row>
    <row r="107" spans="1:15" ht="20.100000000000001" customHeight="1" x14ac:dyDescent="0.3">
      <c r="A107" s="15" t="s">
        <v>466</v>
      </c>
      <c r="B107" s="13" t="s">
        <v>464</v>
      </c>
      <c r="C107" s="13" t="s">
        <v>465</v>
      </c>
      <c r="D107" s="15" t="s">
        <v>39</v>
      </c>
      <c r="E107" s="21">
        <v>1</v>
      </c>
      <c r="F107" s="16">
        <f>일위대가표!F596</f>
        <v>0</v>
      </c>
      <c r="G107" s="16">
        <f t="shared" si="15"/>
        <v>0</v>
      </c>
      <c r="H107" s="16">
        <f>일위대가표!H596</f>
        <v>0</v>
      </c>
      <c r="I107" s="16">
        <f t="shared" si="16"/>
        <v>0</v>
      </c>
      <c r="J107" s="16">
        <f>일위대가표!J596</f>
        <v>0</v>
      </c>
      <c r="K107" s="16">
        <f t="shared" si="17"/>
        <v>0</v>
      </c>
      <c r="L107" s="16">
        <f t="shared" si="18"/>
        <v>0</v>
      </c>
      <c r="M107" s="16">
        <f t="shared" si="19"/>
        <v>0</v>
      </c>
      <c r="N107" s="14"/>
    </row>
    <row r="108" spans="1:15" ht="20.100000000000001" customHeight="1" x14ac:dyDescent="0.3">
      <c r="A108" s="15" t="s">
        <v>563</v>
      </c>
      <c r="B108" s="13" t="s">
        <v>551</v>
      </c>
      <c r="C108" s="13" t="s">
        <v>562</v>
      </c>
      <c r="D108" s="15" t="s">
        <v>36</v>
      </c>
      <c r="E108" s="21">
        <v>1</v>
      </c>
      <c r="F108" s="16">
        <f>일위대가표!F604</f>
        <v>0</v>
      </c>
      <c r="G108" s="16">
        <f t="shared" si="15"/>
        <v>0</v>
      </c>
      <c r="H108" s="16">
        <f>일위대가표!H604</f>
        <v>0</v>
      </c>
      <c r="I108" s="16">
        <f t="shared" si="16"/>
        <v>0</v>
      </c>
      <c r="J108" s="16">
        <f>일위대가표!J604</f>
        <v>0</v>
      </c>
      <c r="K108" s="16">
        <f t="shared" si="17"/>
        <v>0</v>
      </c>
      <c r="L108" s="16">
        <f t="shared" si="18"/>
        <v>0</v>
      </c>
      <c r="M108" s="16">
        <f t="shared" si="19"/>
        <v>0</v>
      </c>
      <c r="N108" s="13" t="s">
        <v>769</v>
      </c>
    </row>
    <row r="109" spans="1:15" ht="20.100000000000001" customHeight="1" x14ac:dyDescent="0.3">
      <c r="A109" s="15" t="s">
        <v>560</v>
      </c>
      <c r="B109" s="13" t="s">
        <v>548</v>
      </c>
      <c r="C109" s="13" t="s">
        <v>559</v>
      </c>
      <c r="D109" s="15" t="s">
        <v>36</v>
      </c>
      <c r="E109" s="21">
        <v>1</v>
      </c>
      <c r="F109" s="16">
        <f>일위대가표!F611</f>
        <v>0</v>
      </c>
      <c r="G109" s="16">
        <f t="shared" si="15"/>
        <v>0</v>
      </c>
      <c r="H109" s="16">
        <f>일위대가표!H611</f>
        <v>0</v>
      </c>
      <c r="I109" s="16">
        <f t="shared" si="16"/>
        <v>0</v>
      </c>
      <c r="J109" s="16">
        <f>일위대가표!J611</f>
        <v>0</v>
      </c>
      <c r="K109" s="16">
        <f t="shared" si="17"/>
        <v>0</v>
      </c>
      <c r="L109" s="16">
        <f t="shared" si="18"/>
        <v>0</v>
      </c>
      <c r="M109" s="16">
        <f t="shared" si="19"/>
        <v>0</v>
      </c>
      <c r="N109" s="13" t="s">
        <v>736</v>
      </c>
    </row>
    <row r="110" spans="1:15" ht="20.100000000000001" customHeight="1" x14ac:dyDescent="0.3">
      <c r="A110" s="15" t="s">
        <v>400</v>
      </c>
      <c r="B110" s="13" t="s">
        <v>398</v>
      </c>
      <c r="C110" s="13" t="s">
        <v>399</v>
      </c>
      <c r="D110" s="15" t="s">
        <v>36</v>
      </c>
      <c r="E110" s="21">
        <v>1</v>
      </c>
      <c r="F110" s="16">
        <f>일위대가표!F617</f>
        <v>0</v>
      </c>
      <c r="G110" s="16">
        <f t="shared" si="15"/>
        <v>0</v>
      </c>
      <c r="H110" s="16">
        <f>일위대가표!H617</f>
        <v>0</v>
      </c>
      <c r="I110" s="16">
        <f t="shared" si="16"/>
        <v>0</v>
      </c>
      <c r="J110" s="16">
        <f>일위대가표!J617</f>
        <v>0</v>
      </c>
      <c r="K110" s="16">
        <f t="shared" si="17"/>
        <v>0</v>
      </c>
      <c r="L110" s="16">
        <f t="shared" si="18"/>
        <v>0</v>
      </c>
      <c r="M110" s="16">
        <f t="shared" si="19"/>
        <v>0</v>
      </c>
      <c r="N110" s="13" t="s">
        <v>817</v>
      </c>
    </row>
    <row r="111" spans="1:15" ht="20.100000000000001" customHeight="1" x14ac:dyDescent="0.3">
      <c r="A111" s="15" t="s">
        <v>433</v>
      </c>
      <c r="B111" s="13" t="s">
        <v>431</v>
      </c>
      <c r="C111" s="13" t="s">
        <v>432</v>
      </c>
      <c r="D111" s="15" t="s">
        <v>36</v>
      </c>
      <c r="E111" s="21">
        <v>1</v>
      </c>
      <c r="F111" s="16">
        <f>일위대가표!F623</f>
        <v>0</v>
      </c>
      <c r="G111" s="16">
        <f t="shared" si="15"/>
        <v>0</v>
      </c>
      <c r="H111" s="16">
        <f>일위대가표!H623</f>
        <v>0</v>
      </c>
      <c r="I111" s="16">
        <f t="shared" si="16"/>
        <v>0</v>
      </c>
      <c r="J111" s="16">
        <f>일위대가표!J623</f>
        <v>0</v>
      </c>
      <c r="K111" s="16">
        <f t="shared" si="17"/>
        <v>0</v>
      </c>
      <c r="L111" s="16">
        <f t="shared" si="18"/>
        <v>0</v>
      </c>
      <c r="M111" s="16">
        <f t="shared" si="19"/>
        <v>0</v>
      </c>
      <c r="N111" s="13" t="s">
        <v>820</v>
      </c>
      <c r="O111" s="1" t="s">
        <v>434</v>
      </c>
    </row>
    <row r="112" spans="1:15" ht="20.100000000000001" customHeight="1" x14ac:dyDescent="0.3">
      <c r="A112" s="15" t="s">
        <v>529</v>
      </c>
      <c r="B112" s="13" t="s">
        <v>526</v>
      </c>
      <c r="C112" s="13" t="s">
        <v>527</v>
      </c>
      <c r="D112" s="15" t="s">
        <v>528</v>
      </c>
      <c r="E112" s="21">
        <v>1</v>
      </c>
      <c r="F112" s="16">
        <f>일위대가표!F629</f>
        <v>0</v>
      </c>
      <c r="G112" s="16">
        <f t="shared" si="15"/>
        <v>0</v>
      </c>
      <c r="H112" s="16">
        <f>일위대가표!H629</f>
        <v>0</v>
      </c>
      <c r="I112" s="16">
        <f t="shared" si="16"/>
        <v>0</v>
      </c>
      <c r="J112" s="16">
        <f>일위대가표!J629</f>
        <v>0</v>
      </c>
      <c r="K112" s="16">
        <f t="shared" si="17"/>
        <v>0</v>
      </c>
      <c r="L112" s="16">
        <f t="shared" si="18"/>
        <v>0</v>
      </c>
      <c r="M112" s="16">
        <f t="shared" si="19"/>
        <v>0</v>
      </c>
      <c r="N112" s="13" t="s">
        <v>823</v>
      </c>
      <c r="O112" s="1" t="s">
        <v>530</v>
      </c>
    </row>
    <row r="113" spans="1:15" ht="20.100000000000001" customHeight="1" x14ac:dyDescent="0.3">
      <c r="A113" s="15" t="s">
        <v>616</v>
      </c>
      <c r="B113" s="13" t="s">
        <v>614</v>
      </c>
      <c r="C113" s="13" t="s">
        <v>615</v>
      </c>
      <c r="D113" s="15" t="s">
        <v>79</v>
      </c>
      <c r="E113" s="21">
        <v>1</v>
      </c>
      <c r="F113" s="16">
        <f>일위대가표!F637</f>
        <v>0</v>
      </c>
      <c r="G113" s="16">
        <f t="shared" si="15"/>
        <v>0</v>
      </c>
      <c r="H113" s="16">
        <f>일위대가표!H637</f>
        <v>0</v>
      </c>
      <c r="I113" s="16">
        <f t="shared" si="16"/>
        <v>0</v>
      </c>
      <c r="J113" s="16">
        <f>일위대가표!J637</f>
        <v>0</v>
      </c>
      <c r="K113" s="16">
        <f t="shared" si="17"/>
        <v>0</v>
      </c>
      <c r="L113" s="16">
        <f t="shared" si="18"/>
        <v>0</v>
      </c>
      <c r="M113" s="16">
        <f t="shared" si="19"/>
        <v>0</v>
      </c>
      <c r="N113" s="14"/>
    </row>
    <row r="114" spans="1:15" ht="20.100000000000001" customHeight="1" x14ac:dyDescent="0.3">
      <c r="A114" s="15" t="s">
        <v>591</v>
      </c>
      <c r="B114" s="13" t="s">
        <v>587</v>
      </c>
      <c r="C114" s="13" t="s">
        <v>590</v>
      </c>
      <c r="D114" s="15" t="s">
        <v>36</v>
      </c>
      <c r="E114" s="21">
        <v>1</v>
      </c>
      <c r="F114" s="16">
        <f>일위대가표!F642</f>
        <v>0</v>
      </c>
      <c r="G114" s="16">
        <f t="shared" si="15"/>
        <v>0</v>
      </c>
      <c r="H114" s="16">
        <f>일위대가표!H642</f>
        <v>0</v>
      </c>
      <c r="I114" s="16">
        <f t="shared" si="16"/>
        <v>0</v>
      </c>
      <c r="J114" s="16">
        <f>일위대가표!J642</f>
        <v>0</v>
      </c>
      <c r="K114" s="16">
        <f t="shared" si="17"/>
        <v>0</v>
      </c>
      <c r="L114" s="16">
        <f t="shared" si="18"/>
        <v>0</v>
      </c>
      <c r="M114" s="16">
        <f t="shared" si="19"/>
        <v>0</v>
      </c>
      <c r="N114" s="13" t="s">
        <v>586</v>
      </c>
      <c r="O114" s="1" t="s">
        <v>40</v>
      </c>
    </row>
    <row r="115" spans="1:15" ht="20.100000000000001" customHeight="1" x14ac:dyDescent="0.3">
      <c r="A115" s="15" t="s">
        <v>635</v>
      </c>
      <c r="B115" s="13" t="s">
        <v>510</v>
      </c>
      <c r="C115" s="13" t="s">
        <v>305</v>
      </c>
      <c r="D115" s="15" t="s">
        <v>36</v>
      </c>
      <c r="E115" s="21">
        <v>1</v>
      </c>
      <c r="F115" s="16">
        <f>일위대가표!F647</f>
        <v>0</v>
      </c>
      <c r="G115" s="16">
        <f t="shared" si="15"/>
        <v>0</v>
      </c>
      <c r="H115" s="16">
        <f>일위대가표!H647</f>
        <v>0</v>
      </c>
      <c r="I115" s="16">
        <f t="shared" si="16"/>
        <v>0</v>
      </c>
      <c r="J115" s="16">
        <f>일위대가표!J647</f>
        <v>0</v>
      </c>
      <c r="K115" s="16">
        <f t="shared" si="17"/>
        <v>0</v>
      </c>
      <c r="L115" s="16">
        <f t="shared" si="18"/>
        <v>0</v>
      </c>
      <c r="M115" s="16">
        <f t="shared" si="19"/>
        <v>0</v>
      </c>
      <c r="N115" s="14"/>
    </row>
    <row r="116" spans="1:15" ht="20.100000000000001" customHeight="1" x14ac:dyDescent="0.3">
      <c r="A116" s="15" t="s">
        <v>619</v>
      </c>
      <c r="B116" s="13" t="s">
        <v>618</v>
      </c>
      <c r="C116" s="13" t="s">
        <v>305</v>
      </c>
      <c r="D116" s="15" t="s">
        <v>36</v>
      </c>
      <c r="E116" s="21">
        <v>1</v>
      </c>
      <c r="F116" s="16">
        <f>일위대가표!F652</f>
        <v>0</v>
      </c>
      <c r="G116" s="16">
        <f t="shared" si="15"/>
        <v>0</v>
      </c>
      <c r="H116" s="16">
        <f>일위대가표!H652</f>
        <v>0</v>
      </c>
      <c r="I116" s="16">
        <f t="shared" si="16"/>
        <v>0</v>
      </c>
      <c r="J116" s="16">
        <f>일위대가표!J652</f>
        <v>0</v>
      </c>
      <c r="K116" s="16">
        <f t="shared" si="17"/>
        <v>0</v>
      </c>
      <c r="L116" s="16">
        <f t="shared" si="18"/>
        <v>0</v>
      </c>
      <c r="M116" s="16">
        <f t="shared" si="19"/>
        <v>0</v>
      </c>
      <c r="N116" s="14"/>
    </row>
    <row r="117" spans="1:15" ht="20.100000000000001" customHeight="1" x14ac:dyDescent="0.3">
      <c r="A117" s="15" t="s">
        <v>589</v>
      </c>
      <c r="B117" s="13" t="s">
        <v>587</v>
      </c>
      <c r="C117" s="13" t="s">
        <v>588</v>
      </c>
      <c r="D117" s="15" t="s">
        <v>36</v>
      </c>
      <c r="E117" s="21">
        <v>1</v>
      </c>
      <c r="F117" s="16">
        <f>일위대가표!F657</f>
        <v>0</v>
      </c>
      <c r="G117" s="16">
        <f t="shared" si="15"/>
        <v>0</v>
      </c>
      <c r="H117" s="16">
        <f>일위대가표!H657</f>
        <v>0</v>
      </c>
      <c r="I117" s="16">
        <f t="shared" si="16"/>
        <v>0</v>
      </c>
      <c r="J117" s="16">
        <f>일위대가표!J657</f>
        <v>0</v>
      </c>
      <c r="K117" s="16">
        <f t="shared" si="17"/>
        <v>0</v>
      </c>
      <c r="L117" s="16">
        <f t="shared" si="18"/>
        <v>0</v>
      </c>
      <c r="M117" s="16">
        <f t="shared" si="19"/>
        <v>0</v>
      </c>
      <c r="N117" s="13" t="s">
        <v>586</v>
      </c>
      <c r="O117" s="1" t="s">
        <v>40</v>
      </c>
    </row>
    <row r="118" spans="1:15" ht="20.100000000000001" customHeight="1" x14ac:dyDescent="0.3">
      <c r="A118" s="15" t="s">
        <v>633</v>
      </c>
      <c r="B118" s="13" t="s">
        <v>632</v>
      </c>
      <c r="C118" s="13" t="s">
        <v>305</v>
      </c>
      <c r="D118" s="15" t="s">
        <v>36</v>
      </c>
      <c r="E118" s="21">
        <v>1</v>
      </c>
      <c r="F118" s="16">
        <f>일위대가표!F662</f>
        <v>0</v>
      </c>
      <c r="G118" s="16">
        <f t="shared" si="15"/>
        <v>0</v>
      </c>
      <c r="H118" s="16">
        <f>일위대가표!H662</f>
        <v>0</v>
      </c>
      <c r="I118" s="16">
        <f t="shared" si="16"/>
        <v>0</v>
      </c>
      <c r="J118" s="16">
        <f>일위대가표!J662</f>
        <v>0</v>
      </c>
      <c r="K118" s="16">
        <f t="shared" si="17"/>
        <v>0</v>
      </c>
      <c r="L118" s="16">
        <f t="shared" si="18"/>
        <v>0</v>
      </c>
      <c r="M118" s="16">
        <f t="shared" si="19"/>
        <v>0</v>
      </c>
      <c r="N118" s="14"/>
    </row>
    <row r="119" spans="1:15" ht="20.100000000000001" customHeight="1" x14ac:dyDescent="0.3">
      <c r="A119" s="15" t="s">
        <v>624</v>
      </c>
      <c r="B119" s="13" t="s">
        <v>622</v>
      </c>
      <c r="C119" s="13" t="s">
        <v>623</v>
      </c>
      <c r="D119" s="15" t="s">
        <v>36</v>
      </c>
      <c r="E119" s="21">
        <v>1</v>
      </c>
      <c r="F119" s="16">
        <f>일위대가표!F667</f>
        <v>0</v>
      </c>
      <c r="G119" s="16">
        <f t="shared" si="15"/>
        <v>0</v>
      </c>
      <c r="H119" s="16">
        <f>일위대가표!H667</f>
        <v>0</v>
      </c>
      <c r="I119" s="16">
        <f t="shared" si="16"/>
        <v>0</v>
      </c>
      <c r="J119" s="16">
        <f>일위대가표!J667</f>
        <v>0</v>
      </c>
      <c r="K119" s="16">
        <f t="shared" si="17"/>
        <v>0</v>
      </c>
      <c r="L119" s="16">
        <f t="shared" si="18"/>
        <v>0</v>
      </c>
      <c r="M119" s="16">
        <f t="shared" si="19"/>
        <v>0</v>
      </c>
      <c r="N119" s="14"/>
      <c r="O119" s="1" t="s">
        <v>625</v>
      </c>
    </row>
    <row r="120" spans="1:15" ht="20.100000000000001" customHeight="1" x14ac:dyDescent="0.3">
      <c r="A120" s="15" t="s">
        <v>630</v>
      </c>
      <c r="B120" s="13" t="s">
        <v>628</v>
      </c>
      <c r="C120" s="13" t="s">
        <v>629</v>
      </c>
      <c r="D120" s="15" t="s">
        <v>36</v>
      </c>
      <c r="E120" s="21">
        <v>1</v>
      </c>
      <c r="F120" s="16">
        <f>일위대가표!F672</f>
        <v>0</v>
      </c>
      <c r="G120" s="16">
        <f t="shared" si="15"/>
        <v>0</v>
      </c>
      <c r="H120" s="16">
        <f>일위대가표!H672</f>
        <v>0</v>
      </c>
      <c r="I120" s="16">
        <f t="shared" si="16"/>
        <v>0</v>
      </c>
      <c r="J120" s="16">
        <f>일위대가표!J672</f>
        <v>0</v>
      </c>
      <c r="K120" s="16">
        <f t="shared" si="17"/>
        <v>0</v>
      </c>
      <c r="L120" s="16">
        <f t="shared" si="18"/>
        <v>0</v>
      </c>
      <c r="M120" s="16">
        <f t="shared" si="19"/>
        <v>0</v>
      </c>
      <c r="N120" s="14"/>
    </row>
    <row r="121" spans="1:15" ht="20.100000000000001" customHeight="1" x14ac:dyDescent="0.3">
      <c r="A121" s="15" t="s">
        <v>651</v>
      </c>
      <c r="B121" s="13" t="s">
        <v>649</v>
      </c>
      <c r="C121" s="13" t="s">
        <v>650</v>
      </c>
      <c r="D121" s="15" t="s">
        <v>36</v>
      </c>
      <c r="E121" s="21">
        <v>1</v>
      </c>
      <c r="F121" s="16">
        <f>일위대가표!F677</f>
        <v>0</v>
      </c>
      <c r="G121" s="16">
        <f t="shared" si="15"/>
        <v>0</v>
      </c>
      <c r="H121" s="16">
        <f>일위대가표!H677</f>
        <v>0</v>
      </c>
      <c r="I121" s="16">
        <f t="shared" si="16"/>
        <v>0</v>
      </c>
      <c r="J121" s="16">
        <f>일위대가표!J677</f>
        <v>0</v>
      </c>
      <c r="K121" s="16">
        <f t="shared" si="17"/>
        <v>0</v>
      </c>
      <c r="L121" s="16">
        <f t="shared" si="18"/>
        <v>0</v>
      </c>
      <c r="M121" s="16">
        <f t="shared" si="19"/>
        <v>0</v>
      </c>
      <c r="N121" s="14"/>
    </row>
    <row r="122" spans="1:15" ht="20.100000000000001" customHeight="1" x14ac:dyDescent="0.3">
      <c r="A122" s="15" t="s">
        <v>653</v>
      </c>
      <c r="B122" s="13" t="s">
        <v>652</v>
      </c>
      <c r="C122" s="13" t="s">
        <v>271</v>
      </c>
      <c r="D122" s="15" t="s">
        <v>36</v>
      </c>
      <c r="E122" s="21">
        <v>1</v>
      </c>
      <c r="F122" s="16">
        <f>일위대가표!F683</f>
        <v>0</v>
      </c>
      <c r="G122" s="16">
        <f t="shared" si="15"/>
        <v>0</v>
      </c>
      <c r="H122" s="16">
        <f>일위대가표!H683</f>
        <v>0</v>
      </c>
      <c r="I122" s="16">
        <f t="shared" si="16"/>
        <v>0</v>
      </c>
      <c r="J122" s="16">
        <f>일위대가표!J683</f>
        <v>0</v>
      </c>
      <c r="K122" s="16">
        <f t="shared" si="17"/>
        <v>0</v>
      </c>
      <c r="L122" s="16">
        <f t="shared" si="18"/>
        <v>0</v>
      </c>
      <c r="M122" s="16">
        <f t="shared" si="19"/>
        <v>0</v>
      </c>
      <c r="N122" s="14"/>
    </row>
    <row r="123" spans="1:15" ht="20.100000000000001" customHeight="1" x14ac:dyDescent="0.3">
      <c r="A123" s="15" t="s">
        <v>656</v>
      </c>
      <c r="B123" s="13" t="s">
        <v>654</v>
      </c>
      <c r="C123" s="13" t="s">
        <v>655</v>
      </c>
      <c r="D123" s="15" t="s">
        <v>36</v>
      </c>
      <c r="E123" s="21">
        <v>1</v>
      </c>
      <c r="F123" s="16">
        <f>일위대가표!F688</f>
        <v>0</v>
      </c>
      <c r="G123" s="16">
        <f t="shared" si="15"/>
        <v>0</v>
      </c>
      <c r="H123" s="16">
        <f>일위대가표!H688</f>
        <v>0</v>
      </c>
      <c r="I123" s="16">
        <f t="shared" si="16"/>
        <v>0</v>
      </c>
      <c r="J123" s="16">
        <f>일위대가표!J688</f>
        <v>0</v>
      </c>
      <c r="K123" s="16">
        <f t="shared" si="17"/>
        <v>0</v>
      </c>
      <c r="L123" s="16">
        <f t="shared" si="18"/>
        <v>0</v>
      </c>
      <c r="M123" s="16">
        <f t="shared" si="19"/>
        <v>0</v>
      </c>
      <c r="N123" s="14"/>
    </row>
    <row r="124" spans="1:15" ht="20.100000000000001" customHeight="1" x14ac:dyDescent="0.3">
      <c r="A124" s="15" t="s">
        <v>659</v>
      </c>
      <c r="B124" s="13" t="s">
        <v>657</v>
      </c>
      <c r="C124" s="13" t="s">
        <v>658</v>
      </c>
      <c r="D124" s="15" t="s">
        <v>36</v>
      </c>
      <c r="E124" s="21">
        <v>1</v>
      </c>
      <c r="F124" s="16">
        <f>일위대가표!F693</f>
        <v>0</v>
      </c>
      <c r="G124" s="16">
        <f t="shared" si="15"/>
        <v>0</v>
      </c>
      <c r="H124" s="16">
        <f>일위대가표!H693</f>
        <v>0</v>
      </c>
      <c r="I124" s="16">
        <f t="shared" si="16"/>
        <v>0</v>
      </c>
      <c r="J124" s="16">
        <f>일위대가표!J693</f>
        <v>0</v>
      </c>
      <c r="K124" s="16">
        <f t="shared" si="17"/>
        <v>0</v>
      </c>
      <c r="L124" s="16">
        <f t="shared" si="18"/>
        <v>0</v>
      </c>
      <c r="M124" s="16">
        <f t="shared" si="19"/>
        <v>0</v>
      </c>
      <c r="N124" s="14"/>
    </row>
    <row r="125" spans="1:15" ht="20.100000000000001" customHeight="1" x14ac:dyDescent="0.3">
      <c r="A125" s="15" t="s">
        <v>661</v>
      </c>
      <c r="B125" s="13" t="s">
        <v>660</v>
      </c>
      <c r="C125" s="13" t="s">
        <v>305</v>
      </c>
      <c r="D125" s="15" t="s">
        <v>36</v>
      </c>
      <c r="E125" s="21">
        <v>1</v>
      </c>
      <c r="F125" s="16">
        <f>일위대가표!F702</f>
        <v>0</v>
      </c>
      <c r="G125" s="16">
        <f t="shared" si="15"/>
        <v>0</v>
      </c>
      <c r="H125" s="16">
        <f>일위대가표!H702</f>
        <v>0</v>
      </c>
      <c r="I125" s="16">
        <f t="shared" si="16"/>
        <v>0</v>
      </c>
      <c r="J125" s="16">
        <f>일위대가표!J702</f>
        <v>0</v>
      </c>
      <c r="K125" s="16">
        <f t="shared" si="17"/>
        <v>0</v>
      </c>
      <c r="L125" s="16">
        <f t="shared" si="18"/>
        <v>0</v>
      </c>
      <c r="M125" s="16">
        <f t="shared" si="19"/>
        <v>0</v>
      </c>
      <c r="N125" s="14"/>
      <c r="O125" s="1" t="s">
        <v>662</v>
      </c>
    </row>
    <row r="126" spans="1:15" ht="20.100000000000001" customHeight="1" x14ac:dyDescent="0.3">
      <c r="A126" s="15" t="s">
        <v>664</v>
      </c>
      <c r="B126" s="13" t="s">
        <v>663</v>
      </c>
      <c r="C126" s="13" t="s">
        <v>305</v>
      </c>
      <c r="D126" s="15" t="s">
        <v>36</v>
      </c>
      <c r="E126" s="21">
        <v>1</v>
      </c>
      <c r="F126" s="16">
        <f>일위대가표!F709</f>
        <v>0</v>
      </c>
      <c r="G126" s="16">
        <f t="shared" si="15"/>
        <v>0</v>
      </c>
      <c r="H126" s="16">
        <f>일위대가표!H709</f>
        <v>0</v>
      </c>
      <c r="I126" s="16">
        <f t="shared" si="16"/>
        <v>0</v>
      </c>
      <c r="J126" s="16">
        <f>일위대가표!J709</f>
        <v>0</v>
      </c>
      <c r="K126" s="16">
        <f t="shared" si="17"/>
        <v>0</v>
      </c>
      <c r="L126" s="16">
        <f t="shared" si="18"/>
        <v>0</v>
      </c>
      <c r="M126" s="16">
        <f t="shared" si="19"/>
        <v>0</v>
      </c>
      <c r="N126" s="14"/>
      <c r="O126" s="1" t="s">
        <v>662</v>
      </c>
    </row>
    <row r="127" spans="1:15" ht="20.100000000000001" customHeight="1" x14ac:dyDescent="0.3">
      <c r="A127" s="15" t="s">
        <v>647</v>
      </c>
      <c r="B127" s="13" t="s">
        <v>641</v>
      </c>
      <c r="C127" s="13" t="s">
        <v>646</v>
      </c>
      <c r="D127" s="15" t="s">
        <v>36</v>
      </c>
      <c r="E127" s="21">
        <v>1</v>
      </c>
      <c r="F127" s="16">
        <f>일위대가표!F714</f>
        <v>0</v>
      </c>
      <c r="G127" s="16">
        <f t="shared" si="15"/>
        <v>0</v>
      </c>
      <c r="H127" s="16">
        <f>일위대가표!H714</f>
        <v>0</v>
      </c>
      <c r="I127" s="16">
        <f t="shared" si="16"/>
        <v>0</v>
      </c>
      <c r="J127" s="16">
        <f>일위대가표!J714</f>
        <v>0</v>
      </c>
      <c r="K127" s="16">
        <f t="shared" si="17"/>
        <v>0</v>
      </c>
      <c r="L127" s="16">
        <f t="shared" si="18"/>
        <v>0</v>
      </c>
      <c r="M127" s="16">
        <f t="shared" si="19"/>
        <v>0</v>
      </c>
      <c r="N127" s="14"/>
    </row>
    <row r="128" spans="1:15" ht="20.100000000000001" customHeight="1" x14ac:dyDescent="0.3">
      <c r="A128" s="15" t="s">
        <v>643</v>
      </c>
      <c r="B128" s="13" t="s">
        <v>641</v>
      </c>
      <c r="C128" s="13" t="s">
        <v>642</v>
      </c>
      <c r="D128" s="15" t="s">
        <v>36</v>
      </c>
      <c r="E128" s="21">
        <v>1</v>
      </c>
      <c r="F128" s="16">
        <f>일위대가표!F719</f>
        <v>0</v>
      </c>
      <c r="G128" s="16">
        <f t="shared" si="15"/>
        <v>0</v>
      </c>
      <c r="H128" s="16">
        <f>일위대가표!H719</f>
        <v>0</v>
      </c>
      <c r="I128" s="16">
        <f t="shared" si="16"/>
        <v>0</v>
      </c>
      <c r="J128" s="16">
        <f>일위대가표!J719</f>
        <v>0</v>
      </c>
      <c r="K128" s="16">
        <f t="shared" si="17"/>
        <v>0</v>
      </c>
      <c r="L128" s="16">
        <f t="shared" si="18"/>
        <v>0</v>
      </c>
      <c r="M128" s="16">
        <f t="shared" si="19"/>
        <v>0</v>
      </c>
      <c r="N128" s="14"/>
    </row>
    <row r="129" spans="1:15" ht="20.100000000000001" customHeight="1" x14ac:dyDescent="0.3">
      <c r="A129" s="15" t="s">
        <v>453</v>
      </c>
      <c r="B129" s="13" t="s">
        <v>450</v>
      </c>
      <c r="C129" s="13" t="s">
        <v>451</v>
      </c>
      <c r="D129" s="15" t="s">
        <v>452</v>
      </c>
      <c r="E129" s="21">
        <v>1</v>
      </c>
      <c r="F129" s="16">
        <f>일위대가표!F724</f>
        <v>0</v>
      </c>
      <c r="G129" s="16">
        <f t="shared" si="15"/>
        <v>0</v>
      </c>
      <c r="H129" s="16">
        <f>일위대가표!H724</f>
        <v>0</v>
      </c>
      <c r="I129" s="16">
        <f t="shared" si="16"/>
        <v>0</v>
      </c>
      <c r="J129" s="16">
        <f>일위대가표!J724</f>
        <v>0</v>
      </c>
      <c r="K129" s="16">
        <f t="shared" si="17"/>
        <v>0</v>
      </c>
      <c r="L129" s="16">
        <f t="shared" si="18"/>
        <v>0</v>
      </c>
      <c r="M129" s="16">
        <f t="shared" si="19"/>
        <v>0</v>
      </c>
      <c r="N129" s="13" t="s">
        <v>447</v>
      </c>
    </row>
    <row r="130" spans="1:15" ht="20.100000000000001" customHeight="1" x14ac:dyDescent="0.3">
      <c r="A130" s="15" t="s">
        <v>862</v>
      </c>
      <c r="B130" s="13" t="s">
        <v>804</v>
      </c>
      <c r="C130" s="13" t="s">
        <v>470</v>
      </c>
      <c r="D130" s="15" t="s">
        <v>21</v>
      </c>
      <c r="E130" s="21">
        <v>1</v>
      </c>
      <c r="F130" s="16">
        <f>일위대가표!F733</f>
        <v>0</v>
      </c>
      <c r="G130" s="16">
        <f t="shared" si="15"/>
        <v>0</v>
      </c>
      <c r="H130" s="16">
        <f>일위대가표!H733</f>
        <v>0</v>
      </c>
      <c r="I130" s="16">
        <f t="shared" si="16"/>
        <v>0</v>
      </c>
      <c r="J130" s="16">
        <f>일위대가표!J733</f>
        <v>0</v>
      </c>
      <c r="K130" s="16">
        <f t="shared" si="17"/>
        <v>0</v>
      </c>
      <c r="L130" s="16">
        <f t="shared" si="18"/>
        <v>0</v>
      </c>
      <c r="M130" s="16">
        <f t="shared" si="19"/>
        <v>0</v>
      </c>
      <c r="N130" s="13" t="s">
        <v>679</v>
      </c>
    </row>
    <row r="131" spans="1:15" ht="20.100000000000001" customHeight="1" x14ac:dyDescent="0.3">
      <c r="A131" s="15" t="s">
        <v>523</v>
      </c>
      <c r="B131" s="13" t="s">
        <v>521</v>
      </c>
      <c r="C131" s="13" t="s">
        <v>522</v>
      </c>
      <c r="D131" s="15" t="s">
        <v>36</v>
      </c>
      <c r="E131" s="21">
        <v>1</v>
      </c>
      <c r="F131" s="16">
        <f>일위대가표!F739</f>
        <v>0</v>
      </c>
      <c r="G131" s="16">
        <f t="shared" si="15"/>
        <v>0</v>
      </c>
      <c r="H131" s="16">
        <f>일위대가표!H739</f>
        <v>0</v>
      </c>
      <c r="I131" s="16">
        <f t="shared" si="16"/>
        <v>0</v>
      </c>
      <c r="J131" s="16">
        <f>일위대가표!J739</f>
        <v>0</v>
      </c>
      <c r="K131" s="16">
        <f t="shared" si="17"/>
        <v>0</v>
      </c>
      <c r="L131" s="16">
        <f t="shared" si="18"/>
        <v>0</v>
      </c>
      <c r="M131" s="16">
        <f t="shared" si="19"/>
        <v>0</v>
      </c>
      <c r="N131" s="14"/>
      <c r="O131" s="1" t="s">
        <v>40</v>
      </c>
    </row>
    <row r="132" spans="1:15" ht="20.100000000000001" customHeight="1" x14ac:dyDescent="0.3">
      <c r="A132" s="15" t="s">
        <v>512</v>
      </c>
      <c r="B132" s="13" t="s">
        <v>510</v>
      </c>
      <c r="C132" s="13" t="s">
        <v>511</v>
      </c>
      <c r="D132" s="15" t="s">
        <v>36</v>
      </c>
      <c r="E132" s="21">
        <v>1</v>
      </c>
      <c r="F132" s="16">
        <f>일위대가표!F743</f>
        <v>0</v>
      </c>
      <c r="G132" s="16">
        <f t="shared" si="15"/>
        <v>0</v>
      </c>
      <c r="H132" s="16">
        <f>일위대가표!H743</f>
        <v>0</v>
      </c>
      <c r="I132" s="16">
        <f t="shared" si="16"/>
        <v>0</v>
      </c>
      <c r="J132" s="16">
        <f>일위대가표!J743</f>
        <v>0</v>
      </c>
      <c r="K132" s="16">
        <f t="shared" si="17"/>
        <v>0</v>
      </c>
      <c r="L132" s="16">
        <f t="shared" si="18"/>
        <v>0</v>
      </c>
      <c r="M132" s="16">
        <f t="shared" si="19"/>
        <v>0</v>
      </c>
      <c r="N132" s="14"/>
      <c r="O132" s="1" t="s">
        <v>40</v>
      </c>
    </row>
    <row r="133" spans="1:15" ht="20.100000000000001" customHeight="1" x14ac:dyDescent="0.3">
      <c r="A133" s="15" t="s">
        <v>415</v>
      </c>
      <c r="B133" s="13" t="s">
        <v>413</v>
      </c>
      <c r="C133" s="13" t="s">
        <v>414</v>
      </c>
      <c r="D133" s="15" t="s">
        <v>36</v>
      </c>
      <c r="E133" s="21">
        <v>1</v>
      </c>
      <c r="F133" s="16">
        <f>일위대가표!F748</f>
        <v>0</v>
      </c>
      <c r="G133" s="16">
        <f t="shared" ref="G133:G141" si="20">E133*F133</f>
        <v>0</v>
      </c>
      <c r="H133" s="16">
        <f>일위대가표!H748</f>
        <v>0</v>
      </c>
      <c r="I133" s="16">
        <f t="shared" ref="I133:I141" si="21">E133*H133</f>
        <v>0</v>
      </c>
      <c r="J133" s="16">
        <f>일위대가표!J748</f>
        <v>0</v>
      </c>
      <c r="K133" s="16">
        <f t="shared" ref="K133:K141" si="22">E133*J133</f>
        <v>0</v>
      </c>
      <c r="L133" s="16">
        <f t="shared" ref="L133:L141" si="23">F133+H133+J133</f>
        <v>0</v>
      </c>
      <c r="M133" s="16">
        <f t="shared" ref="M133:M141" si="24">G133+I133+K133</f>
        <v>0</v>
      </c>
      <c r="N133" s="14"/>
    </row>
    <row r="134" spans="1:15" ht="20.100000000000001" customHeight="1" x14ac:dyDescent="0.3">
      <c r="A134" s="15" t="s">
        <v>867</v>
      </c>
      <c r="B134" s="13" t="s">
        <v>413</v>
      </c>
      <c r="C134" s="13" t="s">
        <v>866</v>
      </c>
      <c r="D134" s="15" t="s">
        <v>36</v>
      </c>
      <c r="E134" s="21">
        <v>1</v>
      </c>
      <c r="F134" s="16">
        <f>일위대가표!F753</f>
        <v>0</v>
      </c>
      <c r="G134" s="16">
        <f t="shared" si="20"/>
        <v>0</v>
      </c>
      <c r="H134" s="16">
        <f>일위대가표!H753</f>
        <v>0</v>
      </c>
      <c r="I134" s="16">
        <f t="shared" si="21"/>
        <v>0</v>
      </c>
      <c r="J134" s="16">
        <f>일위대가표!J753</f>
        <v>0</v>
      </c>
      <c r="K134" s="16">
        <f t="shared" si="22"/>
        <v>0</v>
      </c>
      <c r="L134" s="16">
        <f t="shared" si="23"/>
        <v>0</v>
      </c>
      <c r="M134" s="16">
        <f t="shared" si="24"/>
        <v>0</v>
      </c>
      <c r="N134" s="14"/>
    </row>
    <row r="135" spans="1:15" ht="20.100000000000001" customHeight="1" x14ac:dyDescent="0.3">
      <c r="A135" s="15" t="s">
        <v>873</v>
      </c>
      <c r="B135" s="13" t="s">
        <v>413</v>
      </c>
      <c r="C135" s="13" t="s">
        <v>872</v>
      </c>
      <c r="D135" s="15" t="s">
        <v>36</v>
      </c>
      <c r="E135" s="21">
        <v>1</v>
      </c>
      <c r="F135" s="16">
        <f>일위대가표!F758</f>
        <v>0</v>
      </c>
      <c r="G135" s="16">
        <f t="shared" si="20"/>
        <v>0</v>
      </c>
      <c r="H135" s="16">
        <f>일위대가표!H758</f>
        <v>0</v>
      </c>
      <c r="I135" s="16">
        <f t="shared" si="21"/>
        <v>0</v>
      </c>
      <c r="J135" s="16">
        <f>일위대가표!J758</f>
        <v>0</v>
      </c>
      <c r="K135" s="16">
        <f t="shared" si="22"/>
        <v>0</v>
      </c>
      <c r="L135" s="16">
        <f t="shared" si="23"/>
        <v>0</v>
      </c>
      <c r="M135" s="16">
        <f t="shared" si="24"/>
        <v>0</v>
      </c>
      <c r="N135" s="14"/>
    </row>
    <row r="136" spans="1:15" ht="20.100000000000001" customHeight="1" x14ac:dyDescent="0.3">
      <c r="A136" s="15" t="s">
        <v>870</v>
      </c>
      <c r="B136" s="13" t="s">
        <v>868</v>
      </c>
      <c r="C136" s="13" t="s">
        <v>869</v>
      </c>
      <c r="D136" s="15" t="s">
        <v>36</v>
      </c>
      <c r="E136" s="21">
        <v>1</v>
      </c>
      <c r="F136" s="16">
        <f>일위대가표!F764</f>
        <v>0</v>
      </c>
      <c r="G136" s="16">
        <f t="shared" si="20"/>
        <v>0</v>
      </c>
      <c r="H136" s="16">
        <f>일위대가표!H764</f>
        <v>0</v>
      </c>
      <c r="I136" s="16">
        <f t="shared" si="21"/>
        <v>0</v>
      </c>
      <c r="J136" s="16">
        <f>일위대가표!J764</f>
        <v>0</v>
      </c>
      <c r="K136" s="16">
        <f t="shared" si="22"/>
        <v>0</v>
      </c>
      <c r="L136" s="16">
        <f t="shared" si="23"/>
        <v>0</v>
      </c>
      <c r="M136" s="16">
        <f t="shared" si="24"/>
        <v>0</v>
      </c>
      <c r="N136" s="14"/>
    </row>
    <row r="137" spans="1:15" ht="20.100000000000001" customHeight="1" x14ac:dyDescent="0.3">
      <c r="A137" s="15" t="s">
        <v>406</v>
      </c>
      <c r="B137" s="13" t="s">
        <v>398</v>
      </c>
      <c r="C137" s="13" t="s">
        <v>405</v>
      </c>
      <c r="D137" s="15" t="s">
        <v>36</v>
      </c>
      <c r="E137" s="21">
        <v>1</v>
      </c>
      <c r="F137" s="16">
        <f>일위대가표!F770</f>
        <v>0</v>
      </c>
      <c r="G137" s="16">
        <f t="shared" si="20"/>
        <v>0</v>
      </c>
      <c r="H137" s="16">
        <f>일위대가표!H770</f>
        <v>0</v>
      </c>
      <c r="I137" s="16">
        <f t="shared" si="21"/>
        <v>0</v>
      </c>
      <c r="J137" s="16">
        <f>일위대가표!J770</f>
        <v>0</v>
      </c>
      <c r="K137" s="16">
        <f t="shared" si="22"/>
        <v>0</v>
      </c>
      <c r="L137" s="16">
        <f t="shared" si="23"/>
        <v>0</v>
      </c>
      <c r="M137" s="16">
        <f t="shared" si="24"/>
        <v>0</v>
      </c>
      <c r="N137" s="13" t="s">
        <v>817</v>
      </c>
    </row>
    <row r="138" spans="1:15" ht="20.100000000000001" customHeight="1" x14ac:dyDescent="0.3">
      <c r="A138" s="15" t="s">
        <v>411</v>
      </c>
      <c r="B138" s="13" t="s">
        <v>409</v>
      </c>
      <c r="C138" s="13" t="s">
        <v>410</v>
      </c>
      <c r="D138" s="15" t="s">
        <v>79</v>
      </c>
      <c r="E138" s="21">
        <v>1</v>
      </c>
      <c r="F138" s="16">
        <f>일위대가표!F776</f>
        <v>0</v>
      </c>
      <c r="G138" s="16">
        <f t="shared" si="20"/>
        <v>0</v>
      </c>
      <c r="H138" s="16">
        <f>일위대가표!H776</f>
        <v>0</v>
      </c>
      <c r="I138" s="16">
        <f t="shared" si="21"/>
        <v>0</v>
      </c>
      <c r="J138" s="16">
        <f>일위대가표!J776</f>
        <v>0</v>
      </c>
      <c r="K138" s="16">
        <f t="shared" si="22"/>
        <v>0</v>
      </c>
      <c r="L138" s="16">
        <f t="shared" si="23"/>
        <v>0</v>
      </c>
      <c r="M138" s="16">
        <f t="shared" si="24"/>
        <v>0</v>
      </c>
      <c r="N138" s="14"/>
      <c r="O138" s="1" t="s">
        <v>412</v>
      </c>
    </row>
    <row r="139" spans="1:15" ht="20.100000000000001" customHeight="1" x14ac:dyDescent="0.3">
      <c r="A139" s="15" t="s">
        <v>421</v>
      </c>
      <c r="B139" s="13" t="s">
        <v>419</v>
      </c>
      <c r="C139" s="13" t="s">
        <v>420</v>
      </c>
      <c r="D139" s="15" t="s">
        <v>167</v>
      </c>
      <c r="E139" s="21">
        <v>1</v>
      </c>
      <c r="F139" s="16">
        <f>일위대가표!F785</f>
        <v>0</v>
      </c>
      <c r="G139" s="16">
        <f t="shared" si="20"/>
        <v>0</v>
      </c>
      <c r="H139" s="16">
        <f>일위대가표!H785</f>
        <v>0</v>
      </c>
      <c r="I139" s="16">
        <f t="shared" si="21"/>
        <v>0</v>
      </c>
      <c r="J139" s="16">
        <f>일위대가표!J785</f>
        <v>0</v>
      </c>
      <c r="K139" s="16">
        <f t="shared" si="22"/>
        <v>0</v>
      </c>
      <c r="L139" s="16">
        <f t="shared" si="23"/>
        <v>0</v>
      </c>
      <c r="M139" s="16">
        <f t="shared" si="24"/>
        <v>0</v>
      </c>
      <c r="N139" s="14"/>
      <c r="O139" s="1" t="s">
        <v>422</v>
      </c>
    </row>
    <row r="140" spans="1:15" ht="20.100000000000001" customHeight="1" x14ac:dyDescent="0.3">
      <c r="A140" s="15" t="s">
        <v>393</v>
      </c>
      <c r="B140" s="13" t="s">
        <v>391</v>
      </c>
      <c r="C140" s="13" t="s">
        <v>392</v>
      </c>
      <c r="D140" s="15" t="s">
        <v>36</v>
      </c>
      <c r="E140" s="21">
        <v>1</v>
      </c>
      <c r="F140" s="16">
        <f>일위대가표!F791</f>
        <v>0</v>
      </c>
      <c r="G140" s="16">
        <f t="shared" si="20"/>
        <v>0</v>
      </c>
      <c r="H140" s="16">
        <f>일위대가표!H791</f>
        <v>0</v>
      </c>
      <c r="I140" s="16">
        <f t="shared" si="21"/>
        <v>0</v>
      </c>
      <c r="J140" s="16">
        <f>일위대가표!J791</f>
        <v>0</v>
      </c>
      <c r="K140" s="16">
        <f t="shared" si="22"/>
        <v>0</v>
      </c>
      <c r="L140" s="16">
        <f t="shared" si="23"/>
        <v>0</v>
      </c>
      <c r="M140" s="16">
        <f t="shared" si="24"/>
        <v>0</v>
      </c>
      <c r="N140" s="13" t="s">
        <v>886</v>
      </c>
    </row>
    <row r="141" spans="1:15" ht="20.100000000000001" customHeight="1" x14ac:dyDescent="0.3">
      <c r="A141" s="15" t="s">
        <v>515</v>
      </c>
      <c r="B141" s="13" t="s">
        <v>513</v>
      </c>
      <c r="C141" s="13" t="s">
        <v>514</v>
      </c>
      <c r="D141" s="15" t="s">
        <v>452</v>
      </c>
      <c r="E141" s="21">
        <v>1</v>
      </c>
      <c r="F141" s="16">
        <f>일위대가표!F797</f>
        <v>0</v>
      </c>
      <c r="G141" s="16">
        <f t="shared" si="20"/>
        <v>0</v>
      </c>
      <c r="H141" s="16">
        <f>일위대가표!H797</f>
        <v>0</v>
      </c>
      <c r="I141" s="16">
        <f t="shared" si="21"/>
        <v>0</v>
      </c>
      <c r="J141" s="16">
        <f>일위대가표!J797</f>
        <v>0</v>
      </c>
      <c r="K141" s="16">
        <f t="shared" si="22"/>
        <v>0</v>
      </c>
      <c r="L141" s="16">
        <f t="shared" si="23"/>
        <v>0</v>
      </c>
      <c r="M141" s="16">
        <f t="shared" si="24"/>
        <v>0</v>
      </c>
      <c r="N141" s="13" t="s">
        <v>889</v>
      </c>
    </row>
    <row r="142" spans="1:15" ht="20.100000000000001" customHeight="1" x14ac:dyDescent="0.3">
      <c r="A142" s="21"/>
      <c r="B142" s="14"/>
      <c r="C142" s="14"/>
      <c r="D142" s="21"/>
      <c r="E142" s="21"/>
      <c r="F142" s="16"/>
      <c r="G142" s="16"/>
      <c r="H142" s="16"/>
      <c r="I142" s="16"/>
      <c r="J142" s="16"/>
      <c r="K142" s="16"/>
      <c r="L142" s="16"/>
      <c r="M142" s="16"/>
      <c r="N142" s="14"/>
    </row>
    <row r="143" spans="1:15" ht="20.100000000000001" customHeight="1" x14ac:dyDescent="0.3">
      <c r="A143" s="21"/>
      <c r="B143" s="14"/>
      <c r="C143" s="14"/>
      <c r="D143" s="21"/>
      <c r="E143" s="21"/>
      <c r="F143" s="16"/>
      <c r="G143" s="16"/>
      <c r="H143" s="16"/>
      <c r="I143" s="16"/>
      <c r="J143" s="16"/>
      <c r="K143" s="16"/>
      <c r="L143" s="16"/>
      <c r="M143" s="16"/>
      <c r="N143" s="14"/>
    </row>
    <row r="144" spans="1:15" ht="20.100000000000001" customHeight="1" x14ac:dyDescent="0.3">
      <c r="A144" s="21"/>
      <c r="B144" s="14"/>
      <c r="C144" s="14"/>
      <c r="D144" s="21"/>
      <c r="E144" s="21"/>
      <c r="F144" s="16"/>
      <c r="G144" s="16"/>
      <c r="H144" s="16"/>
      <c r="I144" s="16"/>
      <c r="J144" s="16"/>
      <c r="K144" s="16"/>
      <c r="L144" s="16"/>
      <c r="M144" s="16"/>
      <c r="N144" s="14"/>
    </row>
    <row r="145" spans="1:14" ht="20.100000000000001" customHeight="1" x14ac:dyDescent="0.3">
      <c r="A145" s="21"/>
      <c r="B145" s="14"/>
      <c r="C145" s="14"/>
      <c r="D145" s="21"/>
      <c r="E145" s="21"/>
      <c r="F145" s="16"/>
      <c r="G145" s="16"/>
      <c r="H145" s="16"/>
      <c r="I145" s="16"/>
      <c r="J145" s="16"/>
      <c r="K145" s="16"/>
      <c r="L145" s="16"/>
      <c r="M145" s="16"/>
      <c r="N145" s="14"/>
    </row>
    <row r="146" spans="1:14" ht="20.100000000000001" customHeight="1" x14ac:dyDescent="0.3">
      <c r="A146" s="21"/>
      <c r="B146" s="14"/>
      <c r="C146" s="14"/>
      <c r="D146" s="21"/>
      <c r="E146" s="21"/>
      <c r="F146" s="16"/>
      <c r="G146" s="16"/>
      <c r="H146" s="16"/>
      <c r="I146" s="16"/>
      <c r="J146" s="16"/>
      <c r="K146" s="16"/>
      <c r="L146" s="16"/>
      <c r="M146" s="16"/>
      <c r="N146" s="14"/>
    </row>
    <row r="147" spans="1:14" ht="20.100000000000001" customHeight="1" x14ac:dyDescent="0.3">
      <c r="A147" s="21"/>
      <c r="B147" s="14"/>
      <c r="C147" s="14"/>
      <c r="D147" s="21"/>
      <c r="E147" s="21"/>
      <c r="F147" s="16"/>
      <c r="G147" s="16"/>
      <c r="H147" s="16"/>
      <c r="I147" s="16"/>
      <c r="J147" s="16"/>
      <c r="K147" s="16"/>
      <c r="L147" s="16"/>
      <c r="M147" s="16"/>
      <c r="N147" s="14"/>
    </row>
    <row r="148" spans="1:14" ht="20.100000000000001" customHeight="1" x14ac:dyDescent="0.3">
      <c r="A148" s="21"/>
      <c r="B148" s="14"/>
      <c r="C148" s="14"/>
      <c r="D148" s="21"/>
      <c r="E148" s="21"/>
      <c r="F148" s="16"/>
      <c r="G148" s="16"/>
      <c r="H148" s="16"/>
      <c r="I148" s="16"/>
      <c r="J148" s="16"/>
      <c r="K148" s="16"/>
      <c r="L148" s="16"/>
      <c r="M148" s="16"/>
      <c r="N148" s="14"/>
    </row>
    <row r="149" spans="1:14" ht="20.100000000000001" customHeight="1" x14ac:dyDescent="0.3">
      <c r="A149" s="21"/>
      <c r="B149" s="14"/>
      <c r="C149" s="14"/>
      <c r="D149" s="21"/>
      <c r="E149" s="21"/>
      <c r="F149" s="16"/>
      <c r="G149" s="16"/>
      <c r="H149" s="16"/>
      <c r="I149" s="16"/>
      <c r="J149" s="16"/>
      <c r="K149" s="16"/>
      <c r="L149" s="16"/>
      <c r="M149" s="16"/>
      <c r="N149" s="14"/>
    </row>
    <row r="150" spans="1:14" ht="20.100000000000001" customHeight="1" x14ac:dyDescent="0.3">
      <c r="A150" s="21"/>
      <c r="B150" s="14"/>
      <c r="C150" s="14"/>
      <c r="D150" s="21"/>
      <c r="E150" s="21"/>
      <c r="F150" s="16"/>
      <c r="G150" s="16"/>
      <c r="H150" s="16"/>
      <c r="I150" s="16"/>
      <c r="J150" s="16"/>
      <c r="K150" s="16"/>
      <c r="L150" s="16"/>
      <c r="M150" s="16"/>
      <c r="N150" s="14"/>
    </row>
    <row r="151" spans="1:14" ht="20.100000000000001" customHeight="1" x14ac:dyDescent="0.3">
      <c r="A151" s="21"/>
      <c r="B151" s="14"/>
      <c r="C151" s="14"/>
      <c r="D151" s="21"/>
      <c r="E151" s="21"/>
      <c r="F151" s="16"/>
      <c r="G151" s="16"/>
      <c r="H151" s="16"/>
      <c r="I151" s="16"/>
      <c r="J151" s="16"/>
      <c r="K151" s="16"/>
      <c r="L151" s="16"/>
      <c r="M151" s="16"/>
      <c r="N151" s="14"/>
    </row>
  </sheetData>
  <mergeCells count="12">
    <mergeCell ref="J3:K3"/>
    <mergeCell ref="L3:M3"/>
    <mergeCell ref="A1:N1"/>
    <mergeCell ref="A2:N2"/>
    <mergeCell ref="A3:A4"/>
    <mergeCell ref="B3:B4"/>
    <mergeCell ref="C3:C4"/>
    <mergeCell ref="D3:D4"/>
    <mergeCell ref="E3:E4"/>
    <mergeCell ref="N3:N4"/>
    <mergeCell ref="F3:G3"/>
    <mergeCell ref="H3:I3"/>
  </mergeCells>
  <phoneticPr fontId="1" type="noConversion"/>
  <conditionalFormatting sqref="A5:N151">
    <cfRule type="containsText" dxfId="9" priority="1" stopIfTrue="1" operator="containsText" text=".">
      <formula>NOT(ISERROR(SEARCH(".",A5)))</formula>
    </cfRule>
    <cfRule type="notContainsText" dxfId="8" priority="2" stopIfTrue="1" operator="notContains" text=".">
      <formula>ISERROR(SEARCH(".",A5))</formula>
    </cfRule>
  </conditionalFormatting>
  <pageMargins left="0.74555149110298213" right="0" top="0.4305908611817223" bottom="0.1388888888888889" header="0.3" footer="0.1388888888888889"/>
  <pageSetup paperSize="9" orientation="landscape" r:id="rId1"/>
  <rowBreaks count="7" manualBreakCount="7">
    <brk id="25" max="13" man="1"/>
    <brk id="46" max="13" man="1"/>
    <brk id="67" max="13" man="1"/>
    <brk id="88" max="13" man="1"/>
    <brk id="109" max="13" man="1"/>
    <brk id="130" max="13" man="1"/>
    <brk id="15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C78C9-8F05-493E-A6A0-599C8DEC710D}">
  <sheetPr>
    <tabColor rgb="FFFFFFB7"/>
  </sheetPr>
  <dimension ref="A1:T802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M1"/>
    </sheetView>
  </sheetViews>
  <sheetFormatPr defaultRowHeight="16.5" x14ac:dyDescent="0.3"/>
  <cols>
    <col min="1" max="2" width="20.625" style="2" customWidth="1"/>
    <col min="3" max="3" width="4.625" style="3" customWidth="1"/>
    <col min="4" max="5" width="6.625" style="4" customWidth="1"/>
    <col min="6" max="6" width="8.625" style="4" customWidth="1"/>
    <col min="7" max="7" width="6.625" style="4" customWidth="1"/>
    <col min="8" max="8" width="8.625" style="4" customWidth="1"/>
    <col min="9" max="9" width="6.625" style="4" customWidth="1"/>
    <col min="10" max="10" width="8.625" style="4" customWidth="1"/>
    <col min="11" max="11" width="6.625" style="4" customWidth="1"/>
    <col min="12" max="12" width="8.625" style="4" customWidth="1"/>
    <col min="13" max="13" width="8.625" style="2" customWidth="1"/>
    <col min="14" max="20" width="9" hidden="1" customWidth="1"/>
  </cols>
  <sheetData>
    <row r="1" spans="1:20" ht="30" customHeight="1" x14ac:dyDescent="0.3">
      <c r="A1" s="37" t="s">
        <v>360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20" ht="20.100000000000001" customHeight="1" x14ac:dyDescent="0.3">
      <c r="A2" s="38" t="s">
        <v>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20" ht="20.100000000000001" customHeight="1" x14ac:dyDescent="0.3">
      <c r="A3" s="56" t="s">
        <v>361</v>
      </c>
      <c r="B3" s="56" t="s">
        <v>362</v>
      </c>
      <c r="C3" s="56" t="s">
        <v>6</v>
      </c>
      <c r="D3" s="56" t="s">
        <v>288</v>
      </c>
      <c r="E3" s="56" t="s">
        <v>363</v>
      </c>
      <c r="F3" s="56"/>
      <c r="G3" s="56" t="s">
        <v>364</v>
      </c>
      <c r="H3" s="56"/>
      <c r="I3" s="56" t="s">
        <v>365</v>
      </c>
      <c r="J3" s="56"/>
      <c r="K3" s="56" t="s">
        <v>366</v>
      </c>
      <c r="L3" s="56"/>
      <c r="M3" s="56" t="s">
        <v>293</v>
      </c>
    </row>
    <row r="4" spans="1:20" ht="20.100000000000001" customHeight="1" x14ac:dyDescent="0.3">
      <c r="A4" s="56"/>
      <c r="B4" s="56"/>
      <c r="C4" s="56"/>
      <c r="D4" s="56"/>
      <c r="E4" s="11" t="s">
        <v>294</v>
      </c>
      <c r="F4" s="11" t="s">
        <v>295</v>
      </c>
      <c r="G4" s="11" t="s">
        <v>294</v>
      </c>
      <c r="H4" s="11" t="s">
        <v>295</v>
      </c>
      <c r="I4" s="11" t="s">
        <v>294</v>
      </c>
      <c r="J4" s="11" t="s">
        <v>295</v>
      </c>
      <c r="K4" s="11" t="s">
        <v>294</v>
      </c>
      <c r="L4" s="11" t="s">
        <v>295</v>
      </c>
      <c r="M4" s="56"/>
      <c r="N4" t="s">
        <v>296</v>
      </c>
      <c r="O4" t="s">
        <v>297</v>
      </c>
      <c r="P4" t="s">
        <v>298</v>
      </c>
      <c r="Q4" t="s">
        <v>299</v>
      </c>
      <c r="R4" t="s">
        <v>300</v>
      </c>
      <c r="S4" t="s">
        <v>301</v>
      </c>
      <c r="T4" t="s">
        <v>18</v>
      </c>
    </row>
    <row r="5" spans="1:20" ht="20.100000000000001" customHeight="1" x14ac:dyDescent="0.3">
      <c r="A5" s="62" t="s">
        <v>367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4"/>
      <c r="M5" s="12" t="s">
        <v>368</v>
      </c>
    </row>
    <row r="6" spans="1:20" ht="20.100000000000001" customHeight="1" x14ac:dyDescent="0.3">
      <c r="A6" s="13" t="s">
        <v>119</v>
      </c>
      <c r="B6" s="13" t="s">
        <v>122</v>
      </c>
      <c r="C6" s="15" t="s">
        <v>74</v>
      </c>
      <c r="D6" s="16">
        <v>4.6665999999999999E-2</v>
      </c>
      <c r="E6" s="16"/>
      <c r="F6" s="16">
        <f t="shared" ref="F6:F16" si="0">ROUNDDOWN(D6*E6, 1)</f>
        <v>0</v>
      </c>
      <c r="G6" s="16"/>
      <c r="H6" s="16">
        <f t="shared" ref="H6:H16" si="1">ROUNDDOWN(D6*G6, 1)</f>
        <v>0</v>
      </c>
      <c r="I6" s="16"/>
      <c r="J6" s="16">
        <f t="shared" ref="J6:J16" si="2">ROUNDDOWN(D6*I6, 1)</f>
        <v>0</v>
      </c>
      <c r="K6" s="16">
        <f t="shared" ref="K6:K16" si="3">E6+G6+I6</f>
        <v>0</v>
      </c>
      <c r="L6" s="16">
        <f t="shared" ref="L6:L16" si="4">F6+H6+J6</f>
        <v>0</v>
      </c>
      <c r="M6" s="13" t="s">
        <v>369</v>
      </c>
      <c r="O6" s="1" t="s">
        <v>312</v>
      </c>
      <c r="P6" s="1" t="s">
        <v>308</v>
      </c>
      <c r="Q6">
        <v>1</v>
      </c>
    </row>
    <row r="7" spans="1:20" ht="20.100000000000001" customHeight="1" x14ac:dyDescent="0.3">
      <c r="A7" s="13" t="s">
        <v>119</v>
      </c>
      <c r="B7" s="13" t="s">
        <v>120</v>
      </c>
      <c r="C7" s="15" t="s">
        <v>71</v>
      </c>
      <c r="D7" s="16">
        <v>4.6665999999999999E-2</v>
      </c>
      <c r="E7" s="16"/>
      <c r="F7" s="16">
        <f t="shared" si="0"/>
        <v>0</v>
      </c>
      <c r="G7" s="16"/>
      <c r="H7" s="16">
        <f t="shared" si="1"/>
        <v>0</v>
      </c>
      <c r="I7" s="16"/>
      <c r="J7" s="16">
        <f t="shared" si="2"/>
        <v>0</v>
      </c>
      <c r="K7" s="16">
        <f t="shared" si="3"/>
        <v>0</v>
      </c>
      <c r="L7" s="16">
        <f t="shared" si="4"/>
        <v>0</v>
      </c>
      <c r="M7" s="13" t="s">
        <v>370</v>
      </c>
      <c r="O7" s="1" t="s">
        <v>312</v>
      </c>
      <c r="P7" s="1" t="s">
        <v>308</v>
      </c>
      <c r="Q7">
        <v>1</v>
      </c>
    </row>
    <row r="8" spans="1:20" ht="20.100000000000001" customHeight="1" x14ac:dyDescent="0.3">
      <c r="A8" s="13" t="s">
        <v>119</v>
      </c>
      <c r="B8" s="13" t="s">
        <v>126</v>
      </c>
      <c r="C8" s="15" t="s">
        <v>74</v>
      </c>
      <c r="D8" s="16">
        <v>9.3332999999999999E-2</v>
      </c>
      <c r="E8" s="16"/>
      <c r="F8" s="16">
        <f t="shared" si="0"/>
        <v>0</v>
      </c>
      <c r="G8" s="16"/>
      <c r="H8" s="16">
        <f t="shared" si="1"/>
        <v>0</v>
      </c>
      <c r="I8" s="16"/>
      <c r="J8" s="16">
        <f t="shared" si="2"/>
        <v>0</v>
      </c>
      <c r="K8" s="16">
        <f t="shared" si="3"/>
        <v>0</v>
      </c>
      <c r="L8" s="16">
        <f t="shared" si="4"/>
        <v>0</v>
      </c>
      <c r="M8" s="13" t="s">
        <v>371</v>
      </c>
      <c r="O8" s="1" t="s">
        <v>312</v>
      </c>
      <c r="P8" s="1" t="s">
        <v>308</v>
      </c>
      <c r="Q8">
        <v>1</v>
      </c>
    </row>
    <row r="9" spans="1:20" ht="20.100000000000001" customHeight="1" x14ac:dyDescent="0.3">
      <c r="A9" s="13" t="s">
        <v>119</v>
      </c>
      <c r="B9" s="13" t="s">
        <v>125</v>
      </c>
      <c r="C9" s="15" t="s">
        <v>74</v>
      </c>
      <c r="D9" s="16">
        <v>9.3332999999999999E-2</v>
      </c>
      <c r="E9" s="16"/>
      <c r="F9" s="16">
        <f t="shared" si="0"/>
        <v>0</v>
      </c>
      <c r="G9" s="16"/>
      <c r="H9" s="16">
        <f t="shared" si="1"/>
        <v>0</v>
      </c>
      <c r="I9" s="16"/>
      <c r="J9" s="16">
        <f t="shared" si="2"/>
        <v>0</v>
      </c>
      <c r="K9" s="16">
        <f t="shared" si="3"/>
        <v>0</v>
      </c>
      <c r="L9" s="16">
        <f t="shared" si="4"/>
        <v>0</v>
      </c>
      <c r="M9" s="13" t="s">
        <v>372</v>
      </c>
      <c r="O9" s="1" t="s">
        <v>312</v>
      </c>
      <c r="P9" s="1" t="s">
        <v>308</v>
      </c>
      <c r="Q9">
        <v>1</v>
      </c>
    </row>
    <row r="10" spans="1:20" ht="20.100000000000001" customHeight="1" x14ac:dyDescent="0.3">
      <c r="A10" s="13" t="s">
        <v>119</v>
      </c>
      <c r="B10" s="13" t="s">
        <v>123</v>
      </c>
      <c r="C10" s="15" t="s">
        <v>74</v>
      </c>
      <c r="D10" s="16">
        <v>4.6665999999999999E-2</v>
      </c>
      <c r="E10" s="16"/>
      <c r="F10" s="16">
        <f t="shared" si="0"/>
        <v>0</v>
      </c>
      <c r="G10" s="16"/>
      <c r="H10" s="16">
        <f t="shared" si="1"/>
        <v>0</v>
      </c>
      <c r="I10" s="16"/>
      <c r="J10" s="16">
        <f t="shared" si="2"/>
        <v>0</v>
      </c>
      <c r="K10" s="16">
        <f t="shared" si="3"/>
        <v>0</v>
      </c>
      <c r="L10" s="16">
        <f t="shared" si="4"/>
        <v>0</v>
      </c>
      <c r="M10" s="13" t="s">
        <v>373</v>
      </c>
      <c r="O10" s="1" t="s">
        <v>312</v>
      </c>
      <c r="P10" s="1" t="s">
        <v>308</v>
      </c>
      <c r="Q10">
        <v>1</v>
      </c>
    </row>
    <row r="11" spans="1:20" ht="20.100000000000001" customHeight="1" x14ac:dyDescent="0.3">
      <c r="A11" s="13" t="s">
        <v>119</v>
      </c>
      <c r="B11" s="13" t="s">
        <v>124</v>
      </c>
      <c r="C11" s="15" t="s">
        <v>74</v>
      </c>
      <c r="D11" s="16">
        <v>9.3332999999999999E-2</v>
      </c>
      <c r="E11" s="16"/>
      <c r="F11" s="16">
        <f t="shared" si="0"/>
        <v>0</v>
      </c>
      <c r="G11" s="16"/>
      <c r="H11" s="16">
        <f t="shared" si="1"/>
        <v>0</v>
      </c>
      <c r="I11" s="16"/>
      <c r="J11" s="16">
        <f t="shared" si="2"/>
        <v>0</v>
      </c>
      <c r="K11" s="16">
        <f t="shared" si="3"/>
        <v>0</v>
      </c>
      <c r="L11" s="16">
        <f t="shared" si="4"/>
        <v>0</v>
      </c>
      <c r="M11" s="13" t="s">
        <v>374</v>
      </c>
      <c r="O11" s="1" t="s">
        <v>312</v>
      </c>
      <c r="P11" s="1" t="s">
        <v>308</v>
      </c>
      <c r="Q11">
        <v>1</v>
      </c>
    </row>
    <row r="12" spans="1:20" ht="20.100000000000001" customHeight="1" x14ac:dyDescent="0.3">
      <c r="A12" s="13" t="s">
        <v>119</v>
      </c>
      <c r="B12" s="13" t="s">
        <v>121</v>
      </c>
      <c r="C12" s="15" t="s">
        <v>74</v>
      </c>
      <c r="D12" s="16">
        <v>0.12</v>
      </c>
      <c r="E12" s="16"/>
      <c r="F12" s="16">
        <f t="shared" si="0"/>
        <v>0</v>
      </c>
      <c r="G12" s="16"/>
      <c r="H12" s="16">
        <f t="shared" si="1"/>
        <v>0</v>
      </c>
      <c r="I12" s="16"/>
      <c r="J12" s="16">
        <f t="shared" si="2"/>
        <v>0</v>
      </c>
      <c r="K12" s="16">
        <f t="shared" si="3"/>
        <v>0</v>
      </c>
      <c r="L12" s="16">
        <f t="shared" si="4"/>
        <v>0</v>
      </c>
      <c r="M12" s="13" t="s">
        <v>375</v>
      </c>
      <c r="O12" s="1" t="s">
        <v>312</v>
      </c>
      <c r="P12" s="1" t="s">
        <v>308</v>
      </c>
      <c r="Q12">
        <v>1</v>
      </c>
    </row>
    <row r="13" spans="1:20" ht="20.100000000000001" customHeight="1" x14ac:dyDescent="0.3">
      <c r="A13" s="13" t="s">
        <v>119</v>
      </c>
      <c r="B13" s="13" t="s">
        <v>127</v>
      </c>
      <c r="C13" s="15" t="s">
        <v>74</v>
      </c>
      <c r="D13" s="16">
        <v>0.12</v>
      </c>
      <c r="E13" s="16"/>
      <c r="F13" s="16">
        <f t="shared" si="0"/>
        <v>0</v>
      </c>
      <c r="G13" s="16"/>
      <c r="H13" s="16">
        <f t="shared" si="1"/>
        <v>0</v>
      </c>
      <c r="I13" s="16"/>
      <c r="J13" s="16">
        <f t="shared" si="2"/>
        <v>0</v>
      </c>
      <c r="K13" s="16">
        <f t="shared" si="3"/>
        <v>0</v>
      </c>
      <c r="L13" s="16">
        <f t="shared" si="4"/>
        <v>0</v>
      </c>
      <c r="M13" s="13" t="s">
        <v>376</v>
      </c>
      <c r="O13" s="1" t="s">
        <v>312</v>
      </c>
      <c r="P13" s="1" t="s">
        <v>308</v>
      </c>
      <c r="Q13">
        <v>1</v>
      </c>
    </row>
    <row r="14" spans="1:20" ht="20.100000000000001" customHeight="1" x14ac:dyDescent="0.3">
      <c r="A14" s="13" t="s">
        <v>46</v>
      </c>
      <c r="B14" s="13" t="s">
        <v>47</v>
      </c>
      <c r="C14" s="15" t="s">
        <v>48</v>
      </c>
      <c r="D14" s="16">
        <v>0.21</v>
      </c>
      <c r="E14" s="16"/>
      <c r="F14" s="16">
        <f t="shared" si="0"/>
        <v>0</v>
      </c>
      <c r="G14" s="16"/>
      <c r="H14" s="16">
        <f t="shared" si="1"/>
        <v>0</v>
      </c>
      <c r="I14" s="16"/>
      <c r="J14" s="16">
        <f t="shared" si="2"/>
        <v>0</v>
      </c>
      <c r="K14" s="16">
        <f t="shared" si="3"/>
        <v>0</v>
      </c>
      <c r="L14" s="16">
        <f t="shared" si="4"/>
        <v>0</v>
      </c>
      <c r="M14" s="13" t="s">
        <v>377</v>
      </c>
      <c r="O14" s="1" t="s">
        <v>312</v>
      </c>
      <c r="P14" s="1" t="s">
        <v>308</v>
      </c>
      <c r="Q14">
        <v>1</v>
      </c>
    </row>
    <row r="15" spans="1:20" ht="20.100000000000001" customHeight="1" x14ac:dyDescent="0.3">
      <c r="A15" s="13" t="s">
        <v>226</v>
      </c>
      <c r="B15" s="13" t="s">
        <v>218</v>
      </c>
      <c r="C15" s="15" t="s">
        <v>219</v>
      </c>
      <c r="D15" s="16">
        <v>0.2</v>
      </c>
      <c r="E15" s="16"/>
      <c r="F15" s="16">
        <f t="shared" si="0"/>
        <v>0</v>
      </c>
      <c r="G15" s="16"/>
      <c r="H15" s="16">
        <f t="shared" si="1"/>
        <v>0</v>
      </c>
      <c r="I15" s="16"/>
      <c r="J15" s="16">
        <f t="shared" si="2"/>
        <v>0</v>
      </c>
      <c r="K15" s="16">
        <f t="shared" si="3"/>
        <v>0</v>
      </c>
      <c r="L15" s="16">
        <f t="shared" si="4"/>
        <v>0</v>
      </c>
      <c r="M15" s="13" t="s">
        <v>378</v>
      </c>
      <c r="O15" s="1" t="s">
        <v>319</v>
      </c>
      <c r="P15" s="1" t="s">
        <v>308</v>
      </c>
      <c r="Q15">
        <v>1</v>
      </c>
    </row>
    <row r="16" spans="1:20" ht="20.100000000000001" customHeight="1" x14ac:dyDescent="0.3">
      <c r="A16" s="13" t="s">
        <v>225</v>
      </c>
      <c r="B16" s="13" t="s">
        <v>218</v>
      </c>
      <c r="C16" s="15" t="s">
        <v>219</v>
      </c>
      <c r="D16" s="16">
        <v>0.11200000000000002</v>
      </c>
      <c r="E16" s="16"/>
      <c r="F16" s="16">
        <f t="shared" si="0"/>
        <v>0</v>
      </c>
      <c r="G16" s="16"/>
      <c r="H16" s="16">
        <f t="shared" si="1"/>
        <v>0</v>
      </c>
      <c r="I16" s="16"/>
      <c r="J16" s="16">
        <f t="shared" si="2"/>
        <v>0</v>
      </c>
      <c r="K16" s="16">
        <f t="shared" si="3"/>
        <v>0</v>
      </c>
      <c r="L16" s="16">
        <f t="shared" si="4"/>
        <v>0</v>
      </c>
      <c r="M16" s="13" t="s">
        <v>379</v>
      </c>
      <c r="O16" s="1" t="s">
        <v>319</v>
      </c>
      <c r="P16" s="1" t="s">
        <v>308</v>
      </c>
      <c r="Q16">
        <v>1</v>
      </c>
    </row>
    <row r="17" spans="1:20" ht="20.100000000000001" customHeight="1" x14ac:dyDescent="0.3">
      <c r="A17" s="17" t="s">
        <v>320</v>
      </c>
      <c r="B17" s="18"/>
      <c r="C17" s="19"/>
      <c r="D17" s="20"/>
      <c r="E17" s="20"/>
      <c r="F17" s="20">
        <f>ROUNDDOWN(SUMIF(Q6:Q16, "1", F6:F16), 0)</f>
        <v>0</v>
      </c>
      <c r="G17" s="20"/>
      <c r="H17" s="20">
        <f>ROUNDDOWN(SUMIF(Q6:Q16, "1", H6:H16), 0)</f>
        <v>0</v>
      </c>
      <c r="I17" s="20"/>
      <c r="J17" s="20">
        <f>ROUNDDOWN(SUMIF(Q6:Q16, "1", J6:J16), 0)</f>
        <v>0</v>
      </c>
      <c r="K17" s="20"/>
      <c r="L17" s="20">
        <f>F17+H17+J17</f>
        <v>0</v>
      </c>
      <c r="M17" s="18"/>
    </row>
    <row r="18" spans="1:20" ht="20.100000000000001" customHeight="1" x14ac:dyDescent="0.3">
      <c r="A18" s="14"/>
      <c r="B18" s="14"/>
      <c r="C18" s="21"/>
      <c r="D18" s="16"/>
      <c r="E18" s="16"/>
      <c r="F18" s="16"/>
      <c r="G18" s="16"/>
      <c r="H18" s="16"/>
      <c r="I18" s="16"/>
      <c r="J18" s="16"/>
      <c r="K18" s="16"/>
      <c r="L18" s="16"/>
      <c r="M18" s="14"/>
    </row>
    <row r="19" spans="1:20" ht="20.100000000000001" customHeight="1" x14ac:dyDescent="0.3">
      <c r="A19" s="65" t="s">
        <v>380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22"/>
    </row>
    <row r="20" spans="1:20" ht="20.100000000000001" customHeight="1" x14ac:dyDescent="0.3">
      <c r="A20" s="13" t="s">
        <v>248</v>
      </c>
      <c r="B20" s="13" t="s">
        <v>249</v>
      </c>
      <c r="C20" s="15" t="s">
        <v>250</v>
      </c>
      <c r="D20" s="16">
        <v>1</v>
      </c>
      <c r="E20" s="16"/>
      <c r="F20" s="16">
        <f>ROUNDDOWN(D20*E20, 1)</f>
        <v>0</v>
      </c>
      <c r="G20" s="16"/>
      <c r="H20" s="16">
        <f>ROUNDDOWN(D20*G20, 1)</f>
        <v>0</v>
      </c>
      <c r="I20" s="16"/>
      <c r="J20" s="16">
        <f>ROUNDDOWN(D20*I20, 1)</f>
        <v>0</v>
      </c>
      <c r="K20" s="16">
        <f>E20+G20+I20</f>
        <v>0</v>
      </c>
      <c r="L20" s="16">
        <f>F20+H20+J20</f>
        <v>0</v>
      </c>
      <c r="M20" s="13" t="s">
        <v>381</v>
      </c>
      <c r="O20" s="1" t="s">
        <v>307</v>
      </c>
      <c r="P20" s="1" t="s">
        <v>308</v>
      </c>
      <c r="Q20">
        <v>1</v>
      </c>
    </row>
    <row r="21" spans="1:20" ht="20.100000000000001" customHeight="1" x14ac:dyDescent="0.3">
      <c r="A21" s="17" t="s">
        <v>320</v>
      </c>
      <c r="B21" s="18"/>
      <c r="C21" s="19"/>
      <c r="D21" s="20"/>
      <c r="E21" s="20"/>
      <c r="F21" s="20">
        <f>ROUNDDOWN(SUMIF(Q20:Q20, "1", F20:F20), 0)</f>
        <v>0</v>
      </c>
      <c r="G21" s="20"/>
      <c r="H21" s="20">
        <f>ROUNDDOWN(SUMIF(Q20:Q20, "1", H20:H20), 0)</f>
        <v>0</v>
      </c>
      <c r="I21" s="20"/>
      <c r="J21" s="20">
        <f>ROUNDDOWN(SUMIF(Q20:Q20, "1", J20:J20), 0)</f>
        <v>0</v>
      </c>
      <c r="K21" s="20"/>
      <c r="L21" s="20">
        <f>F21+H21+J21</f>
        <v>0</v>
      </c>
      <c r="M21" s="18"/>
    </row>
    <row r="22" spans="1:20" ht="20.100000000000001" customHeight="1" x14ac:dyDescent="0.3">
      <c r="A22" s="14"/>
      <c r="B22" s="14"/>
      <c r="C22" s="21"/>
      <c r="D22" s="16"/>
      <c r="E22" s="16"/>
      <c r="F22" s="16"/>
      <c r="G22" s="16"/>
      <c r="H22" s="16"/>
      <c r="I22" s="16"/>
      <c r="J22" s="16"/>
      <c r="K22" s="16"/>
      <c r="L22" s="16"/>
      <c r="M22" s="14"/>
    </row>
    <row r="23" spans="1:20" ht="20.100000000000001" customHeight="1" x14ac:dyDescent="0.3">
      <c r="A23" s="65" t="s">
        <v>382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22"/>
    </row>
    <row r="24" spans="1:20" ht="20.100000000000001" customHeight="1" x14ac:dyDescent="0.3">
      <c r="A24" s="13" t="s">
        <v>75</v>
      </c>
      <c r="B24" s="13" t="s">
        <v>76</v>
      </c>
      <c r="C24" s="15" t="s">
        <v>27</v>
      </c>
      <c r="D24" s="16">
        <v>1.7503200000000001</v>
      </c>
      <c r="E24" s="16"/>
      <c r="F24" s="16">
        <f>ROUNDDOWN(D24*E24, 1)</f>
        <v>0</v>
      </c>
      <c r="G24" s="16"/>
      <c r="H24" s="16">
        <f>ROUNDDOWN(D24*G24, 1)</f>
        <v>0</v>
      </c>
      <c r="I24" s="16"/>
      <c r="J24" s="16">
        <f>ROUNDDOWN(D24*I24, 1)</f>
        <v>0</v>
      </c>
      <c r="K24" s="16">
        <f t="shared" ref="K24:L27" si="5">E24+G24+I24</f>
        <v>0</v>
      </c>
      <c r="L24" s="16">
        <f t="shared" si="5"/>
        <v>0</v>
      </c>
      <c r="M24" s="13" t="s">
        <v>383</v>
      </c>
      <c r="O24" s="1" t="s">
        <v>312</v>
      </c>
      <c r="P24" s="1" t="s">
        <v>308</v>
      </c>
      <c r="Q24">
        <v>1</v>
      </c>
    </row>
    <row r="25" spans="1:20" ht="20.100000000000001" customHeight="1" x14ac:dyDescent="0.3">
      <c r="A25" s="13" t="s">
        <v>384</v>
      </c>
      <c r="B25" s="13" t="s">
        <v>385</v>
      </c>
      <c r="C25" s="15" t="s">
        <v>79</v>
      </c>
      <c r="D25" s="16">
        <v>1.716</v>
      </c>
      <c r="E25" s="16"/>
      <c r="F25" s="16">
        <f>ROUNDDOWN(D25*E25, 1)</f>
        <v>0</v>
      </c>
      <c r="G25" s="16"/>
      <c r="H25" s="16">
        <f>ROUNDDOWN(D25*G25, 1)</f>
        <v>0</v>
      </c>
      <c r="I25" s="16"/>
      <c r="J25" s="16">
        <f>ROUNDDOWN(D25*I25, 1)</f>
        <v>0</v>
      </c>
      <c r="K25" s="16">
        <f t="shared" si="5"/>
        <v>0</v>
      </c>
      <c r="L25" s="16">
        <f t="shared" si="5"/>
        <v>0</v>
      </c>
      <c r="M25" s="13" t="s">
        <v>386</v>
      </c>
      <c r="P25" s="1" t="s">
        <v>308</v>
      </c>
      <c r="Q25">
        <v>1</v>
      </c>
    </row>
    <row r="26" spans="1:20" ht="20.100000000000001" customHeight="1" x14ac:dyDescent="0.3">
      <c r="A26" s="13" t="s">
        <v>387</v>
      </c>
      <c r="B26" s="13" t="s">
        <v>388</v>
      </c>
      <c r="C26" s="15" t="s">
        <v>36</v>
      </c>
      <c r="D26" s="16">
        <v>3.16</v>
      </c>
      <c r="E26" s="16"/>
      <c r="F26" s="16">
        <f>ROUNDDOWN(D26*E26, 1)</f>
        <v>0</v>
      </c>
      <c r="G26" s="16"/>
      <c r="H26" s="16">
        <f>ROUNDDOWN(D26*G26, 1)</f>
        <v>0</v>
      </c>
      <c r="I26" s="16"/>
      <c r="J26" s="16">
        <f>ROUNDDOWN(D26*I26, 1)</f>
        <v>0</v>
      </c>
      <c r="K26" s="16">
        <f t="shared" si="5"/>
        <v>0</v>
      </c>
      <c r="L26" s="16">
        <f t="shared" si="5"/>
        <v>0</v>
      </c>
      <c r="M26" s="13" t="s">
        <v>389</v>
      </c>
      <c r="P26" s="1" t="s">
        <v>308</v>
      </c>
      <c r="Q26">
        <v>1</v>
      </c>
      <c r="T26" s="1" t="s">
        <v>390</v>
      </c>
    </row>
    <row r="27" spans="1:20" ht="20.100000000000001" customHeight="1" x14ac:dyDescent="0.3">
      <c r="A27" s="13" t="s">
        <v>391</v>
      </c>
      <c r="B27" s="13" t="s">
        <v>392</v>
      </c>
      <c r="C27" s="15" t="s">
        <v>36</v>
      </c>
      <c r="D27" s="16">
        <v>8.58</v>
      </c>
      <c r="E27" s="16"/>
      <c r="F27" s="16">
        <f>ROUNDDOWN(D27*E27, 1)</f>
        <v>0</v>
      </c>
      <c r="G27" s="16"/>
      <c r="H27" s="16">
        <f>ROUNDDOWN(D27*G27, 1)</f>
        <v>0</v>
      </c>
      <c r="I27" s="16"/>
      <c r="J27" s="16">
        <f>ROUNDDOWN(D27*I27, 1)</f>
        <v>0</v>
      </c>
      <c r="K27" s="16">
        <f t="shared" si="5"/>
        <v>0</v>
      </c>
      <c r="L27" s="16">
        <f t="shared" si="5"/>
        <v>0</v>
      </c>
      <c r="M27" s="13" t="s">
        <v>393</v>
      </c>
      <c r="P27" s="1" t="s">
        <v>308</v>
      </c>
      <c r="Q27">
        <v>1</v>
      </c>
    </row>
    <row r="28" spans="1:20" ht="20.100000000000001" customHeight="1" x14ac:dyDescent="0.3">
      <c r="A28" s="17" t="s">
        <v>320</v>
      </c>
      <c r="B28" s="18"/>
      <c r="C28" s="19"/>
      <c r="D28" s="20"/>
      <c r="E28" s="20"/>
      <c r="F28" s="20">
        <f>ROUNDDOWN(SUMIF(Q24:Q27, "1", F24:F27), 0)</f>
        <v>0</v>
      </c>
      <c r="G28" s="20"/>
      <c r="H28" s="20">
        <f>ROUNDDOWN(SUMIF(Q24:Q27, "1", H24:H27), 0)</f>
        <v>0</v>
      </c>
      <c r="I28" s="20"/>
      <c r="J28" s="20">
        <f>ROUNDDOWN(SUMIF(Q24:Q27, "1", J24:J27), 0)</f>
        <v>0</v>
      </c>
      <c r="K28" s="20"/>
      <c r="L28" s="20">
        <f>F28+H28+J28</f>
        <v>0</v>
      </c>
      <c r="M28" s="18"/>
    </row>
    <row r="29" spans="1:20" ht="20.100000000000001" customHeight="1" x14ac:dyDescent="0.3">
      <c r="A29" s="14"/>
      <c r="B29" s="14"/>
      <c r="C29" s="21"/>
      <c r="D29" s="16"/>
      <c r="E29" s="16"/>
      <c r="F29" s="16"/>
      <c r="G29" s="16"/>
      <c r="H29" s="16"/>
      <c r="I29" s="16"/>
      <c r="J29" s="16"/>
      <c r="K29" s="16"/>
      <c r="L29" s="16"/>
      <c r="M29" s="14"/>
    </row>
    <row r="30" spans="1:20" ht="20.100000000000001" customHeight="1" x14ac:dyDescent="0.3">
      <c r="A30" s="65" t="s">
        <v>394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22"/>
    </row>
    <row r="31" spans="1:20" ht="20.100000000000001" customHeight="1" x14ac:dyDescent="0.3">
      <c r="A31" s="13" t="s">
        <v>395</v>
      </c>
      <c r="B31" s="13" t="s">
        <v>396</v>
      </c>
      <c r="C31" s="15" t="s">
        <v>79</v>
      </c>
      <c r="D31" s="16">
        <v>1.9E-2</v>
      </c>
      <c r="E31" s="16"/>
      <c r="F31" s="16">
        <f>ROUNDDOWN(D31*E31, 1)</f>
        <v>0</v>
      </c>
      <c r="G31" s="16"/>
      <c r="H31" s="16">
        <f>ROUNDDOWN(D31*G31, 1)</f>
        <v>0</v>
      </c>
      <c r="I31" s="16"/>
      <c r="J31" s="16">
        <f>ROUNDDOWN(D31*I31, 1)</f>
        <v>0</v>
      </c>
      <c r="K31" s="16">
        <f>E31+G31+I31</f>
        <v>0</v>
      </c>
      <c r="L31" s="16">
        <f>F31+H31+J31</f>
        <v>0</v>
      </c>
      <c r="M31" s="13" t="s">
        <v>397</v>
      </c>
      <c r="P31" s="1" t="s">
        <v>308</v>
      </c>
      <c r="Q31">
        <v>1</v>
      </c>
    </row>
    <row r="32" spans="1:20" ht="20.100000000000001" customHeight="1" x14ac:dyDescent="0.3">
      <c r="A32" s="13" t="s">
        <v>398</v>
      </c>
      <c r="B32" s="13" t="s">
        <v>399</v>
      </c>
      <c r="C32" s="15" t="s">
        <v>36</v>
      </c>
      <c r="D32" s="16">
        <v>1</v>
      </c>
      <c r="E32" s="16"/>
      <c r="F32" s="16">
        <f>ROUNDDOWN(D32*E32, 1)</f>
        <v>0</v>
      </c>
      <c r="G32" s="16"/>
      <c r="H32" s="16">
        <f>ROUNDDOWN(D32*G32, 1)</f>
        <v>0</v>
      </c>
      <c r="I32" s="16"/>
      <c r="J32" s="16">
        <f>ROUNDDOWN(D32*I32, 1)</f>
        <v>0</v>
      </c>
      <c r="K32" s="16">
        <f>E32+G32+I32</f>
        <v>0</v>
      </c>
      <c r="L32" s="16">
        <f>F32+H32+J32</f>
        <v>0</v>
      </c>
      <c r="M32" s="13" t="s">
        <v>400</v>
      </c>
      <c r="P32" s="1" t="s">
        <v>308</v>
      </c>
      <c r="Q32">
        <v>1</v>
      </c>
    </row>
    <row r="33" spans="1:17" ht="20.100000000000001" customHeight="1" x14ac:dyDescent="0.3">
      <c r="A33" s="17" t="s">
        <v>320</v>
      </c>
      <c r="B33" s="18"/>
      <c r="C33" s="19"/>
      <c r="D33" s="20"/>
      <c r="E33" s="20"/>
      <c r="F33" s="20">
        <f>ROUNDDOWN(SUMIF(Q31:Q32, "1", F31:F32), 0)</f>
        <v>0</v>
      </c>
      <c r="G33" s="20"/>
      <c r="H33" s="20">
        <f>ROUNDDOWN(SUMIF(Q31:Q32, "1", H31:H32), 0)</f>
        <v>0</v>
      </c>
      <c r="I33" s="20"/>
      <c r="J33" s="20">
        <f>ROUNDDOWN(SUMIF(Q31:Q32, "1", J31:J32), 0)</f>
        <v>0</v>
      </c>
      <c r="K33" s="20"/>
      <c r="L33" s="20">
        <f>F33+H33+J33</f>
        <v>0</v>
      </c>
      <c r="M33" s="18"/>
    </row>
    <row r="34" spans="1:17" ht="20.100000000000001" customHeight="1" x14ac:dyDescent="0.3">
      <c r="A34" s="14"/>
      <c r="B34" s="14"/>
      <c r="C34" s="21"/>
      <c r="D34" s="16"/>
      <c r="E34" s="16"/>
      <c r="F34" s="16"/>
      <c r="G34" s="16"/>
      <c r="H34" s="16"/>
      <c r="I34" s="16"/>
      <c r="J34" s="16"/>
      <c r="K34" s="16"/>
      <c r="L34" s="16"/>
      <c r="M34" s="14"/>
    </row>
    <row r="35" spans="1:17" ht="20.100000000000001" customHeight="1" x14ac:dyDescent="0.3">
      <c r="A35" s="65" t="s">
        <v>401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12" t="s">
        <v>402</v>
      </c>
    </row>
    <row r="36" spans="1:17" ht="20.100000000000001" customHeight="1" x14ac:dyDescent="0.3">
      <c r="A36" s="13" t="s">
        <v>225</v>
      </c>
      <c r="B36" s="13" t="s">
        <v>218</v>
      </c>
      <c r="C36" s="15" t="s">
        <v>219</v>
      </c>
      <c r="D36" s="16">
        <v>0.35199999999999998</v>
      </c>
      <c r="E36" s="16"/>
      <c r="F36" s="16">
        <f>ROUNDDOWN(D36*E36, 1)</f>
        <v>0</v>
      </c>
      <c r="G36" s="16"/>
      <c r="H36" s="16">
        <f>ROUNDDOWN(D36*G36, 1)</f>
        <v>0</v>
      </c>
      <c r="I36" s="16"/>
      <c r="J36" s="16">
        <f>ROUNDDOWN(D36*I36, 1)</f>
        <v>0</v>
      </c>
      <c r="K36" s="16">
        <f>E36+G36+I36</f>
        <v>0</v>
      </c>
      <c r="L36" s="16">
        <f>F36+H36+J36</f>
        <v>0</v>
      </c>
      <c r="M36" s="13" t="s">
        <v>379</v>
      </c>
      <c r="O36" s="1" t="s">
        <v>319</v>
      </c>
      <c r="P36" s="1" t="s">
        <v>308</v>
      </c>
      <c r="Q36">
        <v>1</v>
      </c>
    </row>
    <row r="37" spans="1:17" ht="20.100000000000001" customHeight="1" x14ac:dyDescent="0.3">
      <c r="A37" s="17" t="s">
        <v>320</v>
      </c>
      <c r="B37" s="18"/>
      <c r="C37" s="19"/>
      <c r="D37" s="20"/>
      <c r="E37" s="20"/>
      <c r="F37" s="20">
        <f>ROUNDDOWN(SUMIF(Q36:Q36, "1", F36:F36), 0)</f>
        <v>0</v>
      </c>
      <c r="G37" s="20"/>
      <c r="H37" s="20">
        <f>ROUNDDOWN(SUMIF(Q36:Q36, "1", H36:H36), 0)</f>
        <v>0</v>
      </c>
      <c r="I37" s="20"/>
      <c r="J37" s="20">
        <f>ROUNDDOWN(SUMIF(Q36:Q36, "1", J36:J36), 0)</f>
        <v>0</v>
      </c>
      <c r="K37" s="20"/>
      <c r="L37" s="20">
        <f>F37+H37+J37</f>
        <v>0</v>
      </c>
      <c r="M37" s="18"/>
    </row>
    <row r="38" spans="1:17" ht="20.100000000000001" customHeight="1" x14ac:dyDescent="0.3">
      <c r="A38" s="14"/>
      <c r="B38" s="14"/>
      <c r="C38" s="21"/>
      <c r="D38" s="16"/>
      <c r="E38" s="16"/>
      <c r="F38" s="16"/>
      <c r="G38" s="16"/>
      <c r="H38" s="16"/>
      <c r="I38" s="16"/>
      <c r="J38" s="16"/>
      <c r="K38" s="16"/>
      <c r="L38" s="16"/>
      <c r="M38" s="14"/>
    </row>
    <row r="39" spans="1:17" ht="20.100000000000001" customHeight="1" x14ac:dyDescent="0.3">
      <c r="A39" s="65" t="s">
        <v>403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12" t="s">
        <v>402</v>
      </c>
    </row>
    <row r="40" spans="1:17" ht="20.100000000000001" customHeight="1" x14ac:dyDescent="0.3">
      <c r="A40" s="13" t="s">
        <v>225</v>
      </c>
      <c r="B40" s="13" t="s">
        <v>218</v>
      </c>
      <c r="C40" s="15" t="s">
        <v>219</v>
      </c>
      <c r="D40" s="16">
        <v>0.59199999999999997</v>
      </c>
      <c r="E40" s="16"/>
      <c r="F40" s="16">
        <f>ROUNDDOWN(D40*E40, 1)</f>
        <v>0</v>
      </c>
      <c r="G40" s="16"/>
      <c r="H40" s="16">
        <f>ROUNDDOWN(D40*G40, 1)</f>
        <v>0</v>
      </c>
      <c r="I40" s="16"/>
      <c r="J40" s="16">
        <f>ROUNDDOWN(D40*I40, 1)</f>
        <v>0</v>
      </c>
      <c r="K40" s="16">
        <f>E40+G40+I40</f>
        <v>0</v>
      </c>
      <c r="L40" s="16">
        <f>F40+H40+J40</f>
        <v>0</v>
      </c>
      <c r="M40" s="13" t="s">
        <v>379</v>
      </c>
      <c r="O40" s="1" t="s">
        <v>319</v>
      </c>
      <c r="P40" s="1" t="s">
        <v>308</v>
      </c>
      <c r="Q40">
        <v>1</v>
      </c>
    </row>
    <row r="41" spans="1:17" ht="20.100000000000001" customHeight="1" x14ac:dyDescent="0.3">
      <c r="A41" s="17" t="s">
        <v>320</v>
      </c>
      <c r="B41" s="18"/>
      <c r="C41" s="19"/>
      <c r="D41" s="20"/>
      <c r="E41" s="20"/>
      <c r="F41" s="20">
        <f>ROUNDDOWN(SUMIF(Q40:Q40, "1", F40:F40), 0)</f>
        <v>0</v>
      </c>
      <c r="G41" s="20"/>
      <c r="H41" s="20">
        <f>ROUNDDOWN(SUMIF(Q40:Q40, "1", H40:H40), 0)</f>
        <v>0</v>
      </c>
      <c r="I41" s="20"/>
      <c r="J41" s="20">
        <f>ROUNDDOWN(SUMIF(Q40:Q40, "1", J40:J40), 0)</f>
        <v>0</v>
      </c>
      <c r="K41" s="20"/>
      <c r="L41" s="20">
        <f>F41+H41+J41</f>
        <v>0</v>
      </c>
      <c r="M41" s="18"/>
    </row>
    <row r="42" spans="1:17" ht="20.100000000000001" customHeight="1" x14ac:dyDescent="0.3">
      <c r="A42" s="14"/>
      <c r="B42" s="14"/>
      <c r="C42" s="21"/>
      <c r="D42" s="16"/>
      <c r="E42" s="16"/>
      <c r="F42" s="16"/>
      <c r="G42" s="16"/>
      <c r="H42" s="16"/>
      <c r="I42" s="16"/>
      <c r="J42" s="16"/>
      <c r="K42" s="16"/>
      <c r="L42" s="16"/>
      <c r="M42" s="14"/>
    </row>
    <row r="43" spans="1:17" ht="20.100000000000001" customHeight="1" x14ac:dyDescent="0.3">
      <c r="A43" s="65" t="s">
        <v>404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22"/>
    </row>
    <row r="44" spans="1:17" ht="20.100000000000001" customHeight="1" x14ac:dyDescent="0.3">
      <c r="A44" s="13" t="s">
        <v>395</v>
      </c>
      <c r="B44" s="13" t="s">
        <v>396</v>
      </c>
      <c r="C44" s="15" t="s">
        <v>79</v>
      </c>
      <c r="D44" s="16">
        <v>4.9000000000000002E-2</v>
      </c>
      <c r="E44" s="16"/>
      <c r="F44" s="16">
        <f>ROUNDDOWN(D44*E44, 1)</f>
        <v>0</v>
      </c>
      <c r="G44" s="16"/>
      <c r="H44" s="16">
        <f>ROUNDDOWN(D44*G44, 1)</f>
        <v>0</v>
      </c>
      <c r="I44" s="16"/>
      <c r="J44" s="16">
        <f>ROUNDDOWN(D44*I44, 1)</f>
        <v>0</v>
      </c>
      <c r="K44" s="16">
        <f>E44+G44+I44</f>
        <v>0</v>
      </c>
      <c r="L44" s="16">
        <f>F44+H44+J44</f>
        <v>0</v>
      </c>
      <c r="M44" s="13" t="s">
        <v>397</v>
      </c>
      <c r="P44" s="1" t="s">
        <v>308</v>
      </c>
      <c r="Q44">
        <v>1</v>
      </c>
    </row>
    <row r="45" spans="1:17" ht="20.100000000000001" customHeight="1" x14ac:dyDescent="0.3">
      <c r="A45" s="13" t="s">
        <v>398</v>
      </c>
      <c r="B45" s="13" t="s">
        <v>405</v>
      </c>
      <c r="C45" s="15" t="s">
        <v>36</v>
      </c>
      <c r="D45" s="16">
        <v>1</v>
      </c>
      <c r="E45" s="16"/>
      <c r="F45" s="16">
        <f>ROUNDDOWN(D45*E45, 1)</f>
        <v>0</v>
      </c>
      <c r="G45" s="16"/>
      <c r="H45" s="16">
        <f>ROUNDDOWN(D45*G45, 1)</f>
        <v>0</v>
      </c>
      <c r="I45" s="16"/>
      <c r="J45" s="16">
        <f>ROUNDDOWN(D45*I45, 1)</f>
        <v>0</v>
      </c>
      <c r="K45" s="16">
        <f>E45+G45+I45</f>
        <v>0</v>
      </c>
      <c r="L45" s="16">
        <f>F45+H45+J45</f>
        <v>0</v>
      </c>
      <c r="M45" s="13" t="s">
        <v>406</v>
      </c>
      <c r="P45" s="1" t="s">
        <v>308</v>
      </c>
      <c r="Q45">
        <v>1</v>
      </c>
    </row>
    <row r="46" spans="1:17" ht="20.100000000000001" customHeight="1" x14ac:dyDescent="0.3">
      <c r="A46" s="17" t="s">
        <v>320</v>
      </c>
      <c r="B46" s="18"/>
      <c r="C46" s="19"/>
      <c r="D46" s="20"/>
      <c r="E46" s="20"/>
      <c r="F46" s="20">
        <f>ROUNDDOWN(SUMIF(Q44:Q45, "1", F44:F45), 0)</f>
        <v>0</v>
      </c>
      <c r="G46" s="20"/>
      <c r="H46" s="20">
        <f>ROUNDDOWN(SUMIF(Q44:Q45, "1", H44:H45), 0)</f>
        <v>0</v>
      </c>
      <c r="I46" s="20"/>
      <c r="J46" s="20">
        <f>ROUNDDOWN(SUMIF(Q44:Q45, "1", J44:J45), 0)</f>
        <v>0</v>
      </c>
      <c r="K46" s="20"/>
      <c r="L46" s="20">
        <f>F46+H46+J46</f>
        <v>0</v>
      </c>
      <c r="M46" s="18"/>
    </row>
    <row r="47" spans="1:17" ht="20.100000000000001" customHeight="1" x14ac:dyDescent="0.3">
      <c r="A47" s="14"/>
      <c r="B47" s="14"/>
      <c r="C47" s="21"/>
      <c r="D47" s="16"/>
      <c r="E47" s="16"/>
      <c r="F47" s="16"/>
      <c r="G47" s="16"/>
      <c r="H47" s="16"/>
      <c r="I47" s="16"/>
      <c r="J47" s="16"/>
      <c r="K47" s="16"/>
      <c r="L47" s="16"/>
      <c r="M47" s="14"/>
    </row>
    <row r="48" spans="1:17" ht="20.100000000000001" customHeight="1" x14ac:dyDescent="0.3">
      <c r="A48" s="65" t="s">
        <v>407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22"/>
    </row>
    <row r="49" spans="1:20" ht="20.100000000000001" customHeight="1" x14ac:dyDescent="0.3">
      <c r="A49" s="13" t="s">
        <v>77</v>
      </c>
      <c r="B49" s="13" t="s">
        <v>78</v>
      </c>
      <c r="C49" s="15" t="s">
        <v>79</v>
      </c>
      <c r="D49" s="16">
        <v>0.04</v>
      </c>
      <c r="E49" s="16"/>
      <c r="F49" s="16">
        <f t="shared" ref="F49:F55" si="6">ROUNDDOWN(D49*E49, 1)</f>
        <v>0</v>
      </c>
      <c r="G49" s="16"/>
      <c r="H49" s="16">
        <f t="shared" ref="H49:H55" si="7">ROUNDDOWN(D49*G49, 1)</f>
        <v>0</v>
      </c>
      <c r="I49" s="16"/>
      <c r="J49" s="16">
        <f t="shared" ref="J49:J55" si="8">ROUNDDOWN(D49*I49, 1)</f>
        <v>0</v>
      </c>
      <c r="K49" s="16">
        <f t="shared" ref="K49:L55" si="9">E49+G49+I49</f>
        <v>0</v>
      </c>
      <c r="L49" s="16">
        <f t="shared" si="9"/>
        <v>0</v>
      </c>
      <c r="M49" s="13" t="s">
        <v>408</v>
      </c>
      <c r="O49" s="1" t="s">
        <v>312</v>
      </c>
      <c r="P49" s="1" t="s">
        <v>308</v>
      </c>
      <c r="Q49">
        <v>1</v>
      </c>
      <c r="T49" s="1" t="s">
        <v>80</v>
      </c>
    </row>
    <row r="50" spans="1:20" ht="20.100000000000001" customHeight="1" x14ac:dyDescent="0.3">
      <c r="A50" s="13" t="s">
        <v>409</v>
      </c>
      <c r="B50" s="13" t="s">
        <v>410</v>
      </c>
      <c r="C50" s="15" t="s">
        <v>79</v>
      </c>
      <c r="D50" s="16">
        <v>0.04</v>
      </c>
      <c r="E50" s="16"/>
      <c r="F50" s="16">
        <f t="shared" si="6"/>
        <v>0</v>
      </c>
      <c r="G50" s="16"/>
      <c r="H50" s="16">
        <f t="shared" si="7"/>
        <v>0</v>
      </c>
      <c r="I50" s="16"/>
      <c r="J50" s="16">
        <f t="shared" si="8"/>
        <v>0</v>
      </c>
      <c r="K50" s="16">
        <f t="shared" si="9"/>
        <v>0</v>
      </c>
      <c r="L50" s="16">
        <f t="shared" si="9"/>
        <v>0</v>
      </c>
      <c r="M50" s="13" t="s">
        <v>411</v>
      </c>
      <c r="P50" s="1" t="s">
        <v>308</v>
      </c>
      <c r="Q50">
        <v>1</v>
      </c>
      <c r="T50" s="1" t="s">
        <v>412</v>
      </c>
    </row>
    <row r="51" spans="1:20" ht="20.100000000000001" customHeight="1" x14ac:dyDescent="0.3">
      <c r="A51" s="13" t="s">
        <v>413</v>
      </c>
      <c r="B51" s="13" t="s">
        <v>414</v>
      </c>
      <c r="C51" s="15" t="s">
        <v>36</v>
      </c>
      <c r="D51" s="16">
        <v>0.6</v>
      </c>
      <c r="E51" s="16"/>
      <c r="F51" s="16">
        <f t="shared" si="6"/>
        <v>0</v>
      </c>
      <c r="G51" s="16"/>
      <c r="H51" s="16">
        <f t="shared" si="7"/>
        <v>0</v>
      </c>
      <c r="I51" s="16"/>
      <c r="J51" s="16">
        <f t="shared" si="8"/>
        <v>0</v>
      </c>
      <c r="K51" s="16">
        <f t="shared" si="9"/>
        <v>0</v>
      </c>
      <c r="L51" s="16">
        <f t="shared" si="9"/>
        <v>0</v>
      </c>
      <c r="M51" s="13" t="s">
        <v>415</v>
      </c>
      <c r="O51" s="1" t="s">
        <v>312</v>
      </c>
      <c r="P51" s="1" t="s">
        <v>308</v>
      </c>
      <c r="Q51">
        <v>1</v>
      </c>
    </row>
    <row r="52" spans="1:20" ht="20.100000000000001" customHeight="1" x14ac:dyDescent="0.3">
      <c r="A52" s="13" t="s">
        <v>165</v>
      </c>
      <c r="B52" s="13" t="s">
        <v>166</v>
      </c>
      <c r="C52" s="15" t="s">
        <v>167</v>
      </c>
      <c r="D52" s="16">
        <v>2.3E-3</v>
      </c>
      <c r="E52" s="16"/>
      <c r="F52" s="16">
        <f t="shared" si="6"/>
        <v>0</v>
      </c>
      <c r="G52" s="16"/>
      <c r="H52" s="16">
        <f t="shared" si="7"/>
        <v>0</v>
      </c>
      <c r="I52" s="16"/>
      <c r="J52" s="16">
        <f t="shared" si="8"/>
        <v>0</v>
      </c>
      <c r="K52" s="16">
        <f t="shared" si="9"/>
        <v>0</v>
      </c>
      <c r="L52" s="16">
        <f t="shared" si="9"/>
        <v>0</v>
      </c>
      <c r="M52" s="13" t="s">
        <v>416</v>
      </c>
      <c r="O52" s="1" t="s">
        <v>312</v>
      </c>
      <c r="P52" s="1" t="s">
        <v>308</v>
      </c>
      <c r="Q52">
        <v>1</v>
      </c>
      <c r="T52" s="1" t="s">
        <v>80</v>
      </c>
    </row>
    <row r="53" spans="1:20" ht="20.100000000000001" customHeight="1" x14ac:dyDescent="0.3">
      <c r="A53" s="13" t="s">
        <v>165</v>
      </c>
      <c r="B53" s="13" t="s">
        <v>168</v>
      </c>
      <c r="C53" s="15" t="s">
        <v>167</v>
      </c>
      <c r="D53" s="16">
        <v>6.4000000000000003E-3</v>
      </c>
      <c r="E53" s="16"/>
      <c r="F53" s="16">
        <f t="shared" si="6"/>
        <v>0</v>
      </c>
      <c r="G53" s="16"/>
      <c r="H53" s="16">
        <f t="shared" si="7"/>
        <v>0</v>
      </c>
      <c r="I53" s="16"/>
      <c r="J53" s="16">
        <f t="shared" si="8"/>
        <v>0</v>
      </c>
      <c r="K53" s="16">
        <f t="shared" si="9"/>
        <v>0</v>
      </c>
      <c r="L53" s="16">
        <f t="shared" si="9"/>
        <v>0</v>
      </c>
      <c r="M53" s="13" t="s">
        <v>417</v>
      </c>
      <c r="O53" s="1" t="s">
        <v>312</v>
      </c>
      <c r="P53" s="1" t="s">
        <v>308</v>
      </c>
      <c r="Q53">
        <v>1</v>
      </c>
      <c r="T53" s="1" t="s">
        <v>80</v>
      </c>
    </row>
    <row r="54" spans="1:20" ht="20.100000000000001" customHeight="1" x14ac:dyDescent="0.3">
      <c r="A54" s="13" t="s">
        <v>183</v>
      </c>
      <c r="B54" s="13" t="s">
        <v>184</v>
      </c>
      <c r="C54" s="15" t="s">
        <v>21</v>
      </c>
      <c r="D54" s="16">
        <v>0.18</v>
      </c>
      <c r="E54" s="16"/>
      <c r="F54" s="16">
        <f t="shared" si="6"/>
        <v>0</v>
      </c>
      <c r="G54" s="16"/>
      <c r="H54" s="16">
        <f t="shared" si="7"/>
        <v>0</v>
      </c>
      <c r="I54" s="16"/>
      <c r="J54" s="16">
        <f t="shared" si="8"/>
        <v>0</v>
      </c>
      <c r="K54" s="16">
        <f t="shared" si="9"/>
        <v>0</v>
      </c>
      <c r="L54" s="16">
        <f t="shared" si="9"/>
        <v>0</v>
      </c>
      <c r="M54" s="13" t="s">
        <v>418</v>
      </c>
      <c r="O54" s="1" t="s">
        <v>312</v>
      </c>
      <c r="P54" s="1" t="s">
        <v>308</v>
      </c>
      <c r="Q54">
        <v>1</v>
      </c>
    </row>
    <row r="55" spans="1:20" ht="20.100000000000001" customHeight="1" x14ac:dyDescent="0.3">
      <c r="A55" s="13" t="s">
        <v>419</v>
      </c>
      <c r="B55" s="13" t="s">
        <v>420</v>
      </c>
      <c r="C55" s="15" t="s">
        <v>167</v>
      </c>
      <c r="D55" s="16">
        <v>8.3999999999999995E-3</v>
      </c>
      <c r="E55" s="16"/>
      <c r="F55" s="16">
        <f t="shared" si="6"/>
        <v>0</v>
      </c>
      <c r="G55" s="16"/>
      <c r="H55" s="16">
        <f t="shared" si="7"/>
        <v>0</v>
      </c>
      <c r="I55" s="16"/>
      <c r="J55" s="16">
        <f t="shared" si="8"/>
        <v>0</v>
      </c>
      <c r="K55" s="16">
        <f t="shared" si="9"/>
        <v>0</v>
      </c>
      <c r="L55" s="16">
        <f t="shared" si="9"/>
        <v>0</v>
      </c>
      <c r="M55" s="13" t="s">
        <v>421</v>
      </c>
      <c r="P55" s="1" t="s">
        <v>308</v>
      </c>
      <c r="Q55">
        <v>1</v>
      </c>
      <c r="T55" s="1" t="s">
        <v>422</v>
      </c>
    </row>
    <row r="56" spans="1:20" ht="20.100000000000001" customHeight="1" x14ac:dyDescent="0.3">
      <c r="A56" s="17" t="s">
        <v>320</v>
      </c>
      <c r="B56" s="18"/>
      <c r="C56" s="19"/>
      <c r="D56" s="20"/>
      <c r="E56" s="20"/>
      <c r="F56" s="20">
        <f>ROUNDDOWN(SUMIF(Q49:Q55, "1", F49:F55), 0)</f>
        <v>0</v>
      </c>
      <c r="G56" s="20"/>
      <c r="H56" s="20">
        <f>ROUNDDOWN(SUMIF(Q49:Q55, "1", H49:H55), 0)</f>
        <v>0</v>
      </c>
      <c r="I56" s="20"/>
      <c r="J56" s="20">
        <f>ROUNDDOWN(SUMIF(Q49:Q55, "1", J49:J55), 0)</f>
        <v>0</v>
      </c>
      <c r="K56" s="20"/>
      <c r="L56" s="20">
        <f>F56+H56+J56</f>
        <v>0</v>
      </c>
      <c r="M56" s="18"/>
    </row>
    <row r="57" spans="1:20" ht="20.100000000000001" customHeight="1" x14ac:dyDescent="0.3">
      <c r="A57" s="14"/>
      <c r="B57" s="14"/>
      <c r="C57" s="21"/>
      <c r="D57" s="16"/>
      <c r="E57" s="16"/>
      <c r="F57" s="16"/>
      <c r="G57" s="16"/>
      <c r="H57" s="16"/>
      <c r="I57" s="16"/>
      <c r="J57" s="16"/>
      <c r="K57" s="16"/>
      <c r="L57" s="16"/>
      <c r="M57" s="14"/>
    </row>
    <row r="58" spans="1:20" ht="20.100000000000001" customHeight="1" x14ac:dyDescent="0.3">
      <c r="A58" s="65" t="s">
        <v>423</v>
      </c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22"/>
    </row>
    <row r="59" spans="1:20" ht="20.100000000000001" customHeight="1" x14ac:dyDescent="0.3">
      <c r="A59" s="13" t="s">
        <v>95</v>
      </c>
      <c r="B59" s="13" t="s">
        <v>96</v>
      </c>
      <c r="C59" s="15" t="s">
        <v>36</v>
      </c>
      <c r="D59" s="16">
        <v>0.154</v>
      </c>
      <c r="E59" s="16"/>
      <c r="F59" s="16">
        <f>ROUNDDOWN(D59*E59, 1)</f>
        <v>0</v>
      </c>
      <c r="G59" s="16"/>
      <c r="H59" s="16">
        <f>ROUNDDOWN(D59*G59, 1)</f>
        <v>0</v>
      </c>
      <c r="I59" s="16"/>
      <c r="J59" s="16">
        <f>ROUNDDOWN(D59*I59, 1)</f>
        <v>0</v>
      </c>
      <c r="K59" s="16">
        <f t="shared" ref="K59:L61" si="10">E59+G59+I59</f>
        <v>0</v>
      </c>
      <c r="L59" s="16">
        <f t="shared" si="10"/>
        <v>0</v>
      </c>
      <c r="M59" s="13" t="s">
        <v>424</v>
      </c>
      <c r="O59" s="1" t="s">
        <v>312</v>
      </c>
      <c r="P59" s="1" t="s">
        <v>308</v>
      </c>
      <c r="Q59">
        <v>1</v>
      </c>
    </row>
    <row r="60" spans="1:20" ht="20.100000000000001" customHeight="1" x14ac:dyDescent="0.3">
      <c r="A60" s="13" t="s">
        <v>395</v>
      </c>
      <c r="B60" s="13" t="s">
        <v>396</v>
      </c>
      <c r="C60" s="15" t="s">
        <v>79</v>
      </c>
      <c r="D60" s="16">
        <v>3.5999999999999999E-3</v>
      </c>
      <c r="E60" s="16"/>
      <c r="F60" s="16">
        <f>ROUNDDOWN(D60*E60, 1)</f>
        <v>0</v>
      </c>
      <c r="G60" s="16"/>
      <c r="H60" s="16">
        <f>ROUNDDOWN(D60*G60, 1)</f>
        <v>0</v>
      </c>
      <c r="I60" s="16"/>
      <c r="J60" s="16">
        <f>ROUNDDOWN(D60*I60, 1)</f>
        <v>0</v>
      </c>
      <c r="K60" s="16">
        <f t="shared" si="10"/>
        <v>0</v>
      </c>
      <c r="L60" s="16">
        <f t="shared" si="10"/>
        <v>0</v>
      </c>
      <c r="M60" s="13" t="s">
        <v>397</v>
      </c>
      <c r="P60" s="1" t="s">
        <v>308</v>
      </c>
      <c r="Q60">
        <v>1</v>
      </c>
    </row>
    <row r="61" spans="1:20" ht="20.100000000000001" customHeight="1" x14ac:dyDescent="0.3">
      <c r="A61" s="13" t="s">
        <v>425</v>
      </c>
      <c r="B61" s="13" t="s">
        <v>426</v>
      </c>
      <c r="C61" s="15" t="s">
        <v>36</v>
      </c>
      <c r="D61" s="16">
        <v>0.12</v>
      </c>
      <c r="E61" s="16"/>
      <c r="F61" s="16">
        <f>ROUNDDOWN(D61*E61, 1)</f>
        <v>0</v>
      </c>
      <c r="G61" s="16"/>
      <c r="H61" s="16">
        <f>ROUNDDOWN(D61*G61, 1)</f>
        <v>0</v>
      </c>
      <c r="I61" s="16"/>
      <c r="J61" s="16">
        <f>ROUNDDOWN(D61*I61, 1)</f>
        <v>0</v>
      </c>
      <c r="K61" s="16">
        <f t="shared" si="10"/>
        <v>0</v>
      </c>
      <c r="L61" s="16">
        <f t="shared" si="10"/>
        <v>0</v>
      </c>
      <c r="M61" s="13" t="s">
        <v>427</v>
      </c>
      <c r="P61" s="1" t="s">
        <v>308</v>
      </c>
      <c r="Q61">
        <v>1</v>
      </c>
    </row>
    <row r="62" spans="1:20" ht="20.100000000000001" customHeight="1" x14ac:dyDescent="0.3">
      <c r="A62" s="17" t="s">
        <v>320</v>
      </c>
      <c r="B62" s="18"/>
      <c r="C62" s="19"/>
      <c r="D62" s="20"/>
      <c r="E62" s="20"/>
      <c r="F62" s="20">
        <f>ROUNDDOWN(SUMIF(Q59:Q61, "1", F59:F61), 0)</f>
        <v>0</v>
      </c>
      <c r="G62" s="20"/>
      <c r="H62" s="20">
        <f>ROUNDDOWN(SUMIF(Q59:Q61, "1", H59:H61), 0)</f>
        <v>0</v>
      </c>
      <c r="I62" s="20"/>
      <c r="J62" s="20">
        <f>ROUNDDOWN(SUMIF(Q59:Q61, "1", J59:J61), 0)</f>
        <v>0</v>
      </c>
      <c r="K62" s="20"/>
      <c r="L62" s="20">
        <f>F62+H62+J62</f>
        <v>0</v>
      </c>
      <c r="M62" s="18"/>
    </row>
    <row r="63" spans="1:20" ht="20.100000000000001" customHeight="1" x14ac:dyDescent="0.3">
      <c r="A63" s="14"/>
      <c r="B63" s="14"/>
      <c r="C63" s="21"/>
      <c r="D63" s="16"/>
      <c r="E63" s="16"/>
      <c r="F63" s="16"/>
      <c r="G63" s="16"/>
      <c r="H63" s="16"/>
      <c r="I63" s="16"/>
      <c r="J63" s="16"/>
      <c r="K63" s="16"/>
      <c r="L63" s="16"/>
      <c r="M63" s="14"/>
    </row>
    <row r="64" spans="1:20" ht="20.100000000000001" customHeight="1" x14ac:dyDescent="0.3">
      <c r="A64" s="65" t="s">
        <v>428</v>
      </c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12" t="s">
        <v>429</v>
      </c>
    </row>
    <row r="65" spans="1:20" ht="20.100000000000001" customHeight="1" x14ac:dyDescent="0.3">
      <c r="A65" s="13" t="s">
        <v>23</v>
      </c>
      <c r="B65" s="13" t="s">
        <v>24</v>
      </c>
      <c r="C65" s="15" t="s">
        <v>25</v>
      </c>
      <c r="D65" s="16">
        <v>1.26</v>
      </c>
      <c r="E65" s="16"/>
      <c r="F65" s="16">
        <f>ROUNDDOWN(D65*E65, 1)</f>
        <v>0</v>
      </c>
      <c r="G65" s="16"/>
      <c r="H65" s="16">
        <f>ROUNDDOWN(D65*G65, 1)</f>
        <v>0</v>
      </c>
      <c r="I65" s="16"/>
      <c r="J65" s="16">
        <f>ROUNDDOWN(D65*I65, 1)</f>
        <v>0</v>
      </c>
      <c r="K65" s="16">
        <f>E65+G65+I65</f>
        <v>0</v>
      </c>
      <c r="L65" s="16">
        <f>F65+H65+J65</f>
        <v>0</v>
      </c>
      <c r="M65" s="13" t="s">
        <v>430</v>
      </c>
      <c r="O65" s="1" t="s">
        <v>312</v>
      </c>
      <c r="P65" s="1" t="s">
        <v>308</v>
      </c>
      <c r="Q65">
        <v>1</v>
      </c>
    </row>
    <row r="66" spans="1:20" ht="20.100000000000001" customHeight="1" x14ac:dyDescent="0.3">
      <c r="A66" s="13" t="s">
        <v>431</v>
      </c>
      <c r="B66" s="13" t="s">
        <v>432</v>
      </c>
      <c r="C66" s="15" t="s">
        <v>36</v>
      </c>
      <c r="D66" s="16">
        <v>1</v>
      </c>
      <c r="E66" s="16"/>
      <c r="F66" s="16">
        <f>ROUNDDOWN(D66*E66, 1)</f>
        <v>0</v>
      </c>
      <c r="G66" s="16"/>
      <c r="H66" s="16">
        <f>ROUNDDOWN(D66*G66, 1)</f>
        <v>0</v>
      </c>
      <c r="I66" s="16"/>
      <c r="J66" s="16">
        <f>ROUNDDOWN(D66*I66, 1)</f>
        <v>0</v>
      </c>
      <c r="K66" s="16">
        <f>E66+G66+I66</f>
        <v>0</v>
      </c>
      <c r="L66" s="16">
        <f>F66+H66+J66</f>
        <v>0</v>
      </c>
      <c r="M66" s="13" t="s">
        <v>433</v>
      </c>
      <c r="P66" s="1" t="s">
        <v>308</v>
      </c>
      <c r="Q66">
        <v>1</v>
      </c>
      <c r="T66" s="1" t="s">
        <v>434</v>
      </c>
    </row>
    <row r="67" spans="1:20" ht="20.100000000000001" customHeight="1" x14ac:dyDescent="0.3">
      <c r="A67" s="17" t="s">
        <v>320</v>
      </c>
      <c r="B67" s="18"/>
      <c r="C67" s="19"/>
      <c r="D67" s="20"/>
      <c r="E67" s="20"/>
      <c r="F67" s="20">
        <f>ROUNDDOWN(SUMIF(Q65:Q66, "1", F65:F66), 0)</f>
        <v>0</v>
      </c>
      <c r="G67" s="20"/>
      <c r="H67" s="20">
        <f>ROUNDDOWN(SUMIF(Q65:Q66, "1", H65:H66), 0)</f>
        <v>0</v>
      </c>
      <c r="I67" s="20"/>
      <c r="J67" s="20">
        <f>ROUNDDOWN(SUMIF(Q65:Q66, "1", J65:J66), 0)</f>
        <v>0</v>
      </c>
      <c r="K67" s="20"/>
      <c r="L67" s="20">
        <f>F67+H67+J67</f>
        <v>0</v>
      </c>
      <c r="M67" s="18"/>
    </row>
    <row r="68" spans="1:20" ht="20.100000000000001" customHeight="1" x14ac:dyDescent="0.3">
      <c r="A68" s="14"/>
      <c r="B68" s="14"/>
      <c r="C68" s="21"/>
      <c r="D68" s="16"/>
      <c r="E68" s="16"/>
      <c r="F68" s="16"/>
      <c r="G68" s="16"/>
      <c r="H68" s="16"/>
      <c r="I68" s="16"/>
      <c r="J68" s="16"/>
      <c r="K68" s="16"/>
      <c r="L68" s="16"/>
      <c r="M68" s="14"/>
    </row>
    <row r="69" spans="1:20" ht="20.100000000000001" customHeight="1" x14ac:dyDescent="0.3">
      <c r="A69" s="65" t="s">
        <v>435</v>
      </c>
      <c r="B69" s="66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22"/>
    </row>
    <row r="70" spans="1:20" ht="20.100000000000001" customHeight="1" x14ac:dyDescent="0.3">
      <c r="A70" s="13" t="s">
        <v>151</v>
      </c>
      <c r="B70" s="13" t="s">
        <v>152</v>
      </c>
      <c r="C70" s="15" t="s">
        <v>44</v>
      </c>
      <c r="D70" s="16">
        <v>0.12</v>
      </c>
      <c r="E70" s="16"/>
      <c r="F70" s="16">
        <f>ROUNDDOWN(D70*E70, 1)</f>
        <v>0</v>
      </c>
      <c r="G70" s="16"/>
      <c r="H70" s="16">
        <f>ROUNDDOWN(D70*G70, 1)</f>
        <v>0</v>
      </c>
      <c r="I70" s="16"/>
      <c r="J70" s="16">
        <f>ROUNDDOWN(D70*I70, 1)</f>
        <v>0</v>
      </c>
      <c r="K70" s="16">
        <f>E70+G70+I70</f>
        <v>0</v>
      </c>
      <c r="L70" s="16">
        <f>F70+H70+J70</f>
        <v>0</v>
      </c>
      <c r="M70" s="13" t="s">
        <v>436</v>
      </c>
      <c r="O70" s="1" t="s">
        <v>312</v>
      </c>
      <c r="P70" s="1" t="s">
        <v>308</v>
      </c>
      <c r="Q70">
        <v>1</v>
      </c>
    </row>
    <row r="71" spans="1:20" ht="20.100000000000001" customHeight="1" x14ac:dyDescent="0.3">
      <c r="A71" s="13" t="s">
        <v>437</v>
      </c>
      <c r="B71" s="13" t="s">
        <v>438</v>
      </c>
      <c r="C71" s="15" t="s">
        <v>39</v>
      </c>
      <c r="D71" s="16">
        <v>1</v>
      </c>
      <c r="E71" s="16"/>
      <c r="F71" s="16">
        <f>ROUNDDOWN(D71*E71, 1)</f>
        <v>0</v>
      </c>
      <c r="G71" s="16"/>
      <c r="H71" s="16">
        <f>ROUNDDOWN(D71*G71, 1)</f>
        <v>0</v>
      </c>
      <c r="I71" s="16"/>
      <c r="J71" s="16">
        <f>ROUNDDOWN(D71*I71, 1)</f>
        <v>0</v>
      </c>
      <c r="K71" s="16">
        <f>E71+G71+I71</f>
        <v>0</v>
      </c>
      <c r="L71" s="16">
        <f>F71+H71+J71</f>
        <v>0</v>
      </c>
      <c r="M71" s="13" t="s">
        <v>439</v>
      </c>
      <c r="P71" s="1" t="s">
        <v>308</v>
      </c>
      <c r="Q71">
        <v>1</v>
      </c>
      <c r="T71" s="1" t="s">
        <v>40</v>
      </c>
    </row>
    <row r="72" spans="1:20" ht="20.100000000000001" customHeight="1" x14ac:dyDescent="0.3">
      <c r="A72" s="17" t="s">
        <v>320</v>
      </c>
      <c r="B72" s="18"/>
      <c r="C72" s="19"/>
      <c r="D72" s="20"/>
      <c r="E72" s="20"/>
      <c r="F72" s="20">
        <f>ROUNDDOWN(SUMIF(Q70:Q71, "1", F70:F71), 0)</f>
        <v>0</v>
      </c>
      <c r="G72" s="20"/>
      <c r="H72" s="20">
        <f>ROUNDDOWN(SUMIF(Q70:Q71, "1", H70:H71), 0)</f>
        <v>0</v>
      </c>
      <c r="I72" s="20"/>
      <c r="J72" s="20">
        <f>ROUNDDOWN(SUMIF(Q70:Q71, "1", J70:J71), 0)</f>
        <v>0</v>
      </c>
      <c r="K72" s="20"/>
      <c r="L72" s="20">
        <f>F72+H72+J72</f>
        <v>0</v>
      </c>
      <c r="M72" s="18"/>
    </row>
    <row r="73" spans="1:20" ht="20.100000000000001" customHeight="1" x14ac:dyDescent="0.3">
      <c r="A73" s="14"/>
      <c r="B73" s="14"/>
      <c r="C73" s="21"/>
      <c r="D73" s="16"/>
      <c r="E73" s="16"/>
      <c r="F73" s="16"/>
      <c r="G73" s="16"/>
      <c r="H73" s="16"/>
      <c r="I73" s="16"/>
      <c r="J73" s="16"/>
      <c r="K73" s="16"/>
      <c r="L73" s="16"/>
      <c r="M73" s="14"/>
    </row>
    <row r="74" spans="1:20" ht="20.100000000000001" customHeight="1" x14ac:dyDescent="0.3">
      <c r="A74" s="65" t="s">
        <v>440</v>
      </c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12" t="s">
        <v>441</v>
      </c>
    </row>
    <row r="75" spans="1:20" ht="20.100000000000001" customHeight="1" x14ac:dyDescent="0.3">
      <c r="A75" s="13" t="s">
        <v>233</v>
      </c>
      <c r="B75" s="13" t="s">
        <v>218</v>
      </c>
      <c r="C75" s="15" t="s">
        <v>219</v>
      </c>
      <c r="D75" s="16">
        <v>0.16800000000000001</v>
      </c>
      <c r="E75" s="16"/>
      <c r="F75" s="16">
        <f>ROUNDDOWN(D75*E75, 1)</f>
        <v>0</v>
      </c>
      <c r="G75" s="16"/>
      <c r="H75" s="16">
        <f>ROUNDDOWN(D75*G75, 1)</f>
        <v>0</v>
      </c>
      <c r="I75" s="16"/>
      <c r="J75" s="16">
        <f>ROUNDDOWN(D75*I75, 1)</f>
        <v>0</v>
      </c>
      <c r="K75" s="16">
        <f t="shared" ref="K75:L77" si="11">E75+G75+I75</f>
        <v>0</v>
      </c>
      <c r="L75" s="16">
        <f t="shared" si="11"/>
        <v>0</v>
      </c>
      <c r="M75" s="13" t="s">
        <v>442</v>
      </c>
      <c r="O75" s="1" t="s">
        <v>319</v>
      </c>
      <c r="P75" s="1" t="s">
        <v>308</v>
      </c>
      <c r="Q75">
        <v>1</v>
      </c>
    </row>
    <row r="76" spans="1:20" ht="20.100000000000001" customHeight="1" x14ac:dyDescent="0.3">
      <c r="A76" s="13" t="s">
        <v>225</v>
      </c>
      <c r="B76" s="13" t="s">
        <v>218</v>
      </c>
      <c r="C76" s="15" t="s">
        <v>219</v>
      </c>
      <c r="D76" s="16">
        <v>0.16800000000000001</v>
      </c>
      <c r="E76" s="16"/>
      <c r="F76" s="16">
        <f>ROUNDDOWN(D76*E76, 1)</f>
        <v>0</v>
      </c>
      <c r="G76" s="16"/>
      <c r="H76" s="16">
        <f>ROUNDDOWN(D76*G76, 1)</f>
        <v>0</v>
      </c>
      <c r="I76" s="16"/>
      <c r="J76" s="16">
        <f>ROUNDDOWN(D76*I76, 1)</f>
        <v>0</v>
      </c>
      <c r="K76" s="16">
        <f t="shared" si="11"/>
        <v>0</v>
      </c>
      <c r="L76" s="16">
        <f t="shared" si="11"/>
        <v>0</v>
      </c>
      <c r="M76" s="13" t="s">
        <v>379</v>
      </c>
      <c r="O76" s="1" t="s">
        <v>319</v>
      </c>
      <c r="P76" s="1" t="s">
        <v>308</v>
      </c>
      <c r="Q76">
        <v>1</v>
      </c>
    </row>
    <row r="77" spans="1:20" ht="20.100000000000001" customHeight="1" x14ac:dyDescent="0.3">
      <c r="A77" s="13" t="s">
        <v>443</v>
      </c>
      <c r="B77" s="14" t="str">
        <f>"인력품의 " &amp; N77*100 &amp; "%"</f>
        <v>인력품의 2%</v>
      </c>
      <c r="C77" s="15" t="s">
        <v>314</v>
      </c>
      <c r="D77" s="16">
        <v>1</v>
      </c>
      <c r="E77" s="16"/>
      <c r="F77" s="16">
        <f>ROUNDDOWN((E77)*N77, 1)</f>
        <v>0</v>
      </c>
      <c r="G77" s="16"/>
      <c r="H77" s="16">
        <v>0</v>
      </c>
      <c r="I77" s="16"/>
      <c r="J77" s="16">
        <v>0</v>
      </c>
      <c r="K77" s="16">
        <f t="shared" si="11"/>
        <v>0</v>
      </c>
      <c r="L77" s="16">
        <f t="shared" si="11"/>
        <v>0</v>
      </c>
      <c r="M77" s="14"/>
      <c r="N77">
        <v>0.02</v>
      </c>
      <c r="P77" s="1" t="s">
        <v>308</v>
      </c>
      <c r="Q77">
        <v>1</v>
      </c>
      <c r="R77" s="1" t="s">
        <v>444</v>
      </c>
      <c r="S77" s="1" t="s">
        <v>445</v>
      </c>
      <c r="T77" s="1" t="s">
        <v>326</v>
      </c>
    </row>
    <row r="78" spans="1:20" ht="20.100000000000001" customHeight="1" x14ac:dyDescent="0.3">
      <c r="A78" s="17" t="s">
        <v>320</v>
      </c>
      <c r="B78" s="18"/>
      <c r="C78" s="19"/>
      <c r="D78" s="20"/>
      <c r="E78" s="20"/>
      <c r="F78" s="20">
        <f>ROUNDDOWN(SUMIF(Q75:Q77, "1", F75:F77), 0)</f>
        <v>0</v>
      </c>
      <c r="G78" s="20"/>
      <c r="H78" s="20">
        <f>ROUNDDOWN(SUMIF(Q75:Q77, "1", H75:H77), 0)</f>
        <v>0</v>
      </c>
      <c r="I78" s="20"/>
      <c r="J78" s="20">
        <f>ROUNDDOWN(SUMIF(Q75:Q77, "1", J75:J77), 0)</f>
        <v>0</v>
      </c>
      <c r="K78" s="20"/>
      <c r="L78" s="20">
        <f>F78+H78+J78</f>
        <v>0</v>
      </c>
      <c r="M78" s="18"/>
    </row>
    <row r="79" spans="1:20" ht="20.100000000000001" customHeight="1" x14ac:dyDescent="0.3">
      <c r="A79" s="14"/>
      <c r="B79" s="14"/>
      <c r="C79" s="21"/>
      <c r="D79" s="16"/>
      <c r="E79" s="16"/>
      <c r="F79" s="16"/>
      <c r="G79" s="16"/>
      <c r="H79" s="16"/>
      <c r="I79" s="16"/>
      <c r="J79" s="16"/>
      <c r="K79" s="16"/>
      <c r="L79" s="16"/>
      <c r="M79" s="14"/>
    </row>
    <row r="80" spans="1:20" ht="20.100000000000001" customHeight="1" x14ac:dyDescent="0.3">
      <c r="A80" s="65" t="s">
        <v>446</v>
      </c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12" t="s">
        <v>447</v>
      </c>
    </row>
    <row r="81" spans="1:20" ht="20.100000000000001" customHeight="1" x14ac:dyDescent="0.3">
      <c r="A81" s="13" t="s">
        <v>81</v>
      </c>
      <c r="B81" s="13" t="s">
        <v>82</v>
      </c>
      <c r="C81" s="15" t="s">
        <v>74</v>
      </c>
      <c r="D81" s="16">
        <v>1</v>
      </c>
      <c r="E81" s="16"/>
      <c r="F81" s="16">
        <f>ROUNDDOWN(D81*E81, 1)</f>
        <v>0</v>
      </c>
      <c r="G81" s="16"/>
      <c r="H81" s="16">
        <f>ROUNDDOWN(D81*G81, 1)</f>
        <v>0</v>
      </c>
      <c r="I81" s="16"/>
      <c r="J81" s="16">
        <f>ROUNDDOWN(D81*I81, 1)</f>
        <v>0</v>
      </c>
      <c r="K81" s="16">
        <f t="shared" ref="K81:L83" si="12">E81+G81+I81</f>
        <v>0</v>
      </c>
      <c r="L81" s="16">
        <f t="shared" si="12"/>
        <v>0</v>
      </c>
      <c r="M81" s="13" t="s">
        <v>448</v>
      </c>
      <c r="O81" s="1" t="s">
        <v>312</v>
      </c>
      <c r="P81" s="1" t="s">
        <v>308</v>
      </c>
      <c r="Q81">
        <v>1</v>
      </c>
    </row>
    <row r="82" spans="1:20" ht="20.100000000000001" customHeight="1" x14ac:dyDescent="0.3">
      <c r="A82" s="13" t="s">
        <v>449</v>
      </c>
      <c r="B82" s="14" t="str">
        <f>"주재료비의 " &amp; N82*100 &amp; "%"</f>
        <v>주재료비의 2%</v>
      </c>
      <c r="C82" s="15" t="s">
        <v>314</v>
      </c>
      <c r="D82" s="16">
        <v>1</v>
      </c>
      <c r="E82" s="16"/>
      <c r="F82" s="16">
        <f>ROUNDDOWN((E82)*N82, 1)</f>
        <v>0</v>
      </c>
      <c r="G82" s="16"/>
      <c r="H82" s="16">
        <v>0</v>
      </c>
      <c r="I82" s="16"/>
      <c r="J82" s="16">
        <v>0</v>
      </c>
      <c r="K82" s="16">
        <f t="shared" si="12"/>
        <v>0</v>
      </c>
      <c r="L82" s="16">
        <f t="shared" si="12"/>
        <v>0</v>
      </c>
      <c r="M82" s="14"/>
      <c r="N82">
        <v>0.02</v>
      </c>
      <c r="P82" s="1" t="s">
        <v>308</v>
      </c>
      <c r="Q82">
        <v>1</v>
      </c>
      <c r="R82" s="1" t="s">
        <v>315</v>
      </c>
      <c r="S82" s="1" t="s">
        <v>316</v>
      </c>
      <c r="T82" s="1" t="s">
        <v>326</v>
      </c>
    </row>
    <row r="83" spans="1:20" ht="20.100000000000001" customHeight="1" x14ac:dyDescent="0.3">
      <c r="A83" s="13" t="s">
        <v>450</v>
      </c>
      <c r="B83" s="13" t="s">
        <v>451</v>
      </c>
      <c r="C83" s="15" t="s">
        <v>452</v>
      </c>
      <c r="D83" s="16">
        <v>1</v>
      </c>
      <c r="E83" s="16"/>
      <c r="F83" s="16">
        <f>ROUNDDOWN(D83*E83, 1)</f>
        <v>0</v>
      </c>
      <c r="G83" s="16"/>
      <c r="H83" s="16">
        <f>ROUNDDOWN(D83*G83, 1)</f>
        <v>0</v>
      </c>
      <c r="I83" s="16"/>
      <c r="J83" s="16">
        <f>ROUNDDOWN(D83*I83, 1)</f>
        <v>0</v>
      </c>
      <c r="K83" s="16">
        <f t="shared" si="12"/>
        <v>0</v>
      </c>
      <c r="L83" s="16">
        <f t="shared" si="12"/>
        <v>0</v>
      </c>
      <c r="M83" s="13" t="s">
        <v>453</v>
      </c>
      <c r="P83" s="1" t="s">
        <v>308</v>
      </c>
      <c r="Q83">
        <v>1</v>
      </c>
    </row>
    <row r="84" spans="1:20" ht="20.100000000000001" customHeight="1" x14ac:dyDescent="0.3">
      <c r="A84" s="17" t="s">
        <v>320</v>
      </c>
      <c r="B84" s="18"/>
      <c r="C84" s="19"/>
      <c r="D84" s="20"/>
      <c r="E84" s="20"/>
      <c r="F84" s="20">
        <f>ROUNDDOWN(SUMIF(Q81:Q83, "1", F81:F83), 0)</f>
        <v>0</v>
      </c>
      <c r="G84" s="20"/>
      <c r="H84" s="20">
        <f>ROUNDDOWN(SUMIF(Q81:Q83, "1", H81:H83), 0)</f>
        <v>0</v>
      </c>
      <c r="I84" s="20"/>
      <c r="J84" s="20">
        <f>ROUNDDOWN(SUMIF(Q81:Q83, "1", J81:J83), 0)</f>
        <v>0</v>
      </c>
      <c r="K84" s="20"/>
      <c r="L84" s="20">
        <f>F84+H84+J84</f>
        <v>0</v>
      </c>
      <c r="M84" s="18"/>
    </row>
    <row r="85" spans="1:20" ht="20.100000000000001" customHeight="1" x14ac:dyDescent="0.3">
      <c r="A85" s="14"/>
      <c r="B85" s="14"/>
      <c r="C85" s="21"/>
      <c r="D85" s="16"/>
      <c r="E85" s="16"/>
      <c r="F85" s="16"/>
      <c r="G85" s="16"/>
      <c r="H85" s="16"/>
      <c r="I85" s="16"/>
      <c r="J85" s="16"/>
      <c r="K85" s="16"/>
      <c r="L85" s="16"/>
      <c r="M85" s="14"/>
    </row>
    <row r="86" spans="1:20" ht="20.100000000000001" customHeight="1" x14ac:dyDescent="0.3">
      <c r="A86" s="65" t="s">
        <v>454</v>
      </c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12" t="s">
        <v>455</v>
      </c>
    </row>
    <row r="87" spans="1:20" ht="20.100000000000001" customHeight="1" x14ac:dyDescent="0.3">
      <c r="A87" s="13" t="s">
        <v>103</v>
      </c>
      <c r="B87" s="13" t="s">
        <v>104</v>
      </c>
      <c r="C87" s="15" t="s">
        <v>55</v>
      </c>
      <c r="D87" s="16">
        <v>1.05</v>
      </c>
      <c r="E87" s="16"/>
      <c r="F87" s="16">
        <f>ROUNDDOWN(D87*E87, 1)</f>
        <v>0</v>
      </c>
      <c r="G87" s="16"/>
      <c r="H87" s="16">
        <f>ROUNDDOWN(D87*G87, 1)</f>
        <v>0</v>
      </c>
      <c r="I87" s="16"/>
      <c r="J87" s="16">
        <f>ROUNDDOWN(D87*I87, 1)</f>
        <v>0</v>
      </c>
      <c r="K87" s="16">
        <f t="shared" ref="K87:L91" si="13">E87+G87+I87</f>
        <v>0</v>
      </c>
      <c r="L87" s="16">
        <f t="shared" si="13"/>
        <v>0</v>
      </c>
      <c r="M87" s="13" t="s">
        <v>456</v>
      </c>
      <c r="O87" s="1" t="s">
        <v>312</v>
      </c>
      <c r="P87" s="1" t="s">
        <v>308</v>
      </c>
      <c r="Q87">
        <v>1</v>
      </c>
    </row>
    <row r="88" spans="1:20" ht="20.100000000000001" customHeight="1" x14ac:dyDescent="0.3">
      <c r="A88" s="13" t="s">
        <v>174</v>
      </c>
      <c r="B88" s="13" t="s">
        <v>175</v>
      </c>
      <c r="C88" s="15" t="s">
        <v>74</v>
      </c>
      <c r="D88" s="16">
        <v>0.65</v>
      </c>
      <c r="E88" s="16"/>
      <c r="F88" s="16">
        <f>ROUNDDOWN(D88*E88, 1)</f>
        <v>0</v>
      </c>
      <c r="G88" s="16"/>
      <c r="H88" s="16">
        <f>ROUNDDOWN(D88*G88, 1)</f>
        <v>0</v>
      </c>
      <c r="I88" s="16"/>
      <c r="J88" s="16">
        <f>ROUNDDOWN(D88*I88, 1)</f>
        <v>0</v>
      </c>
      <c r="K88" s="16">
        <f t="shared" si="13"/>
        <v>0</v>
      </c>
      <c r="L88" s="16">
        <f t="shared" si="13"/>
        <v>0</v>
      </c>
      <c r="M88" s="13" t="s">
        <v>457</v>
      </c>
      <c r="O88" s="1" t="s">
        <v>312</v>
      </c>
      <c r="P88" s="1" t="s">
        <v>308</v>
      </c>
      <c r="Q88">
        <v>1</v>
      </c>
    </row>
    <row r="89" spans="1:20" ht="20.100000000000001" customHeight="1" x14ac:dyDescent="0.3">
      <c r="A89" s="13" t="s">
        <v>224</v>
      </c>
      <c r="B89" s="13" t="s">
        <v>218</v>
      </c>
      <c r="C89" s="15" t="s">
        <v>219</v>
      </c>
      <c r="D89" s="16">
        <v>7.1999999999999995E-2</v>
      </c>
      <c r="E89" s="16"/>
      <c r="F89" s="16">
        <f>ROUNDDOWN(D89*E89, 1)</f>
        <v>0</v>
      </c>
      <c r="G89" s="16"/>
      <c r="H89" s="16">
        <f>ROUNDDOWN(D89*G89, 1)</f>
        <v>0</v>
      </c>
      <c r="I89" s="16"/>
      <c r="J89" s="16">
        <f>ROUNDDOWN(D89*I89, 1)</f>
        <v>0</v>
      </c>
      <c r="K89" s="16">
        <f t="shared" si="13"/>
        <v>0</v>
      </c>
      <c r="L89" s="16">
        <f t="shared" si="13"/>
        <v>0</v>
      </c>
      <c r="M89" s="13" t="s">
        <v>458</v>
      </c>
      <c r="O89" s="1" t="s">
        <v>319</v>
      </c>
      <c r="P89" s="1" t="s">
        <v>308</v>
      </c>
      <c r="Q89">
        <v>1</v>
      </c>
    </row>
    <row r="90" spans="1:20" ht="20.100000000000001" customHeight="1" x14ac:dyDescent="0.3">
      <c r="A90" s="13" t="s">
        <v>225</v>
      </c>
      <c r="B90" s="13" t="s">
        <v>218</v>
      </c>
      <c r="C90" s="15" t="s">
        <v>219</v>
      </c>
      <c r="D90" s="16">
        <v>1.6E-2</v>
      </c>
      <c r="E90" s="16"/>
      <c r="F90" s="16">
        <f>ROUNDDOWN(D90*E90, 1)</f>
        <v>0</v>
      </c>
      <c r="G90" s="16"/>
      <c r="H90" s="16">
        <f>ROUNDDOWN(D90*G90, 1)</f>
        <v>0</v>
      </c>
      <c r="I90" s="16"/>
      <c r="J90" s="16">
        <f>ROUNDDOWN(D90*I90, 1)</f>
        <v>0</v>
      </c>
      <c r="K90" s="16">
        <f t="shared" si="13"/>
        <v>0</v>
      </c>
      <c r="L90" s="16">
        <f t="shared" si="13"/>
        <v>0</v>
      </c>
      <c r="M90" s="13" t="s">
        <v>379</v>
      </c>
      <c r="O90" s="1" t="s">
        <v>319</v>
      </c>
      <c r="P90" s="1" t="s">
        <v>308</v>
      </c>
      <c r="Q90">
        <v>1</v>
      </c>
    </row>
    <row r="91" spans="1:20" ht="20.100000000000001" customHeight="1" x14ac:dyDescent="0.3">
      <c r="A91" s="13" t="s">
        <v>459</v>
      </c>
      <c r="B91" s="14" t="str">
        <f>"인력품의 " &amp; N91*100 &amp; "%"</f>
        <v>인력품의 2%</v>
      </c>
      <c r="C91" s="15" t="s">
        <v>314</v>
      </c>
      <c r="D91" s="16">
        <v>1</v>
      </c>
      <c r="E91" s="16"/>
      <c r="F91" s="16">
        <v>0</v>
      </c>
      <c r="G91" s="16"/>
      <c r="H91" s="16">
        <v>0</v>
      </c>
      <c r="I91" s="16"/>
      <c r="J91" s="16">
        <f>ROUNDDOWN((I91)*N91, 1)</f>
        <v>0</v>
      </c>
      <c r="K91" s="16">
        <f t="shared" si="13"/>
        <v>0</v>
      </c>
      <c r="L91" s="16">
        <f t="shared" si="13"/>
        <v>0</v>
      </c>
      <c r="M91" s="14"/>
      <c r="N91">
        <v>0.02</v>
      </c>
      <c r="P91" s="1" t="s">
        <v>308</v>
      </c>
      <c r="Q91">
        <v>1</v>
      </c>
      <c r="R91" s="1" t="s">
        <v>173</v>
      </c>
      <c r="S91" s="1" t="s">
        <v>445</v>
      </c>
      <c r="T91" s="1" t="s">
        <v>460</v>
      </c>
    </row>
    <row r="92" spans="1:20" ht="20.100000000000001" customHeight="1" x14ac:dyDescent="0.3">
      <c r="A92" s="17" t="s">
        <v>320</v>
      </c>
      <c r="B92" s="18"/>
      <c r="C92" s="19"/>
      <c r="D92" s="20"/>
      <c r="E92" s="20"/>
      <c r="F92" s="20">
        <f>ROUNDDOWN(SUMIF(Q87:Q91, "1", F87:F91), 0)</f>
        <v>0</v>
      </c>
      <c r="G92" s="20"/>
      <c r="H92" s="20">
        <f>ROUNDDOWN(SUMIF(Q87:Q91, "1", H87:H91), 0)</f>
        <v>0</v>
      </c>
      <c r="I92" s="20"/>
      <c r="J92" s="20">
        <f>ROUNDDOWN(SUMIF(Q87:Q91, "1", J87:J91), 0)</f>
        <v>0</v>
      </c>
      <c r="K92" s="20"/>
      <c r="L92" s="20">
        <f>F92+H92+J92</f>
        <v>0</v>
      </c>
      <c r="M92" s="18"/>
    </row>
    <row r="93" spans="1:20" ht="20.100000000000001" customHeight="1" x14ac:dyDescent="0.3">
      <c r="A93" s="14"/>
      <c r="B93" s="14"/>
      <c r="C93" s="21"/>
      <c r="D93" s="16"/>
      <c r="E93" s="16"/>
      <c r="F93" s="16"/>
      <c r="G93" s="16"/>
      <c r="H93" s="16"/>
      <c r="I93" s="16"/>
      <c r="J93" s="16"/>
      <c r="K93" s="16"/>
      <c r="L93" s="16"/>
      <c r="M93" s="14"/>
    </row>
    <row r="94" spans="1:20" ht="20.100000000000001" customHeight="1" x14ac:dyDescent="0.3">
      <c r="A94" s="65" t="s">
        <v>461</v>
      </c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22"/>
    </row>
    <row r="95" spans="1:20" ht="20.100000000000001" customHeight="1" x14ac:dyDescent="0.3">
      <c r="A95" s="13" t="s">
        <v>462</v>
      </c>
      <c r="B95" s="13" t="s">
        <v>140</v>
      </c>
      <c r="C95" s="15" t="s">
        <v>36</v>
      </c>
      <c r="D95" s="16">
        <v>1.5</v>
      </c>
      <c r="E95" s="16"/>
      <c r="F95" s="16">
        <f>ROUNDDOWN(D95*E95, 1)</f>
        <v>0</v>
      </c>
      <c r="G95" s="16"/>
      <c r="H95" s="16">
        <f>ROUNDDOWN(D95*G95, 1)</f>
        <v>0</v>
      </c>
      <c r="I95" s="16"/>
      <c r="J95" s="16">
        <f>ROUNDDOWN(D95*I95, 1)</f>
        <v>0</v>
      </c>
      <c r="K95" s="16">
        <f>E95+G95+I95</f>
        <v>0</v>
      </c>
      <c r="L95" s="16">
        <f>F95+H95+J95</f>
        <v>0</v>
      </c>
      <c r="M95" s="13" t="s">
        <v>463</v>
      </c>
      <c r="P95" s="1" t="s">
        <v>308</v>
      </c>
      <c r="Q95">
        <v>1</v>
      </c>
    </row>
    <row r="96" spans="1:20" ht="20.100000000000001" customHeight="1" x14ac:dyDescent="0.3">
      <c r="A96" s="13" t="s">
        <v>464</v>
      </c>
      <c r="B96" s="13" t="s">
        <v>465</v>
      </c>
      <c r="C96" s="15" t="s">
        <v>39</v>
      </c>
      <c r="D96" s="16">
        <v>1.5</v>
      </c>
      <c r="E96" s="16"/>
      <c r="F96" s="16">
        <f>ROUNDDOWN(D96*E96, 1)</f>
        <v>0</v>
      </c>
      <c r="G96" s="16"/>
      <c r="H96" s="16">
        <f>ROUNDDOWN(D96*G96, 1)</f>
        <v>0</v>
      </c>
      <c r="I96" s="16"/>
      <c r="J96" s="16">
        <f>ROUNDDOWN(D96*I96, 1)</f>
        <v>0</v>
      </c>
      <c r="K96" s="16">
        <f>E96+G96+I96</f>
        <v>0</v>
      </c>
      <c r="L96" s="16">
        <f>F96+H96+J96</f>
        <v>0</v>
      </c>
      <c r="M96" s="13" t="s">
        <v>466</v>
      </c>
      <c r="P96" s="1" t="s">
        <v>308</v>
      </c>
      <c r="Q96">
        <v>1</v>
      </c>
    </row>
    <row r="97" spans="1:17" ht="20.100000000000001" customHeight="1" x14ac:dyDescent="0.3">
      <c r="A97" s="17" t="s">
        <v>320</v>
      </c>
      <c r="B97" s="18"/>
      <c r="C97" s="19"/>
      <c r="D97" s="20"/>
      <c r="E97" s="20"/>
      <c r="F97" s="20">
        <f>ROUNDDOWN(SUMIF(Q95:Q96, "1", F95:F96), 0)</f>
        <v>0</v>
      </c>
      <c r="G97" s="20"/>
      <c r="H97" s="20">
        <f>ROUNDDOWN(SUMIF(Q95:Q96, "1", H95:H96), 0)</f>
        <v>0</v>
      </c>
      <c r="I97" s="20"/>
      <c r="J97" s="20">
        <f>ROUNDDOWN(SUMIF(Q95:Q96, "1", J95:J96), 0)</f>
        <v>0</v>
      </c>
      <c r="K97" s="20"/>
      <c r="L97" s="20">
        <f>F97+H97+J97</f>
        <v>0</v>
      </c>
      <c r="M97" s="18"/>
    </row>
    <row r="98" spans="1:17" ht="20.100000000000001" customHeight="1" x14ac:dyDescent="0.3">
      <c r="A98" s="14"/>
      <c r="B98" s="14"/>
      <c r="C98" s="21"/>
      <c r="D98" s="16"/>
      <c r="E98" s="16"/>
      <c r="F98" s="16"/>
      <c r="G98" s="16"/>
      <c r="H98" s="16"/>
      <c r="I98" s="16"/>
      <c r="J98" s="16"/>
      <c r="K98" s="16"/>
      <c r="L98" s="16"/>
      <c r="M98" s="14"/>
    </row>
    <row r="99" spans="1:17" ht="20.100000000000001" customHeight="1" x14ac:dyDescent="0.3">
      <c r="A99" s="65" t="s">
        <v>467</v>
      </c>
      <c r="B99" s="66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22"/>
    </row>
    <row r="100" spans="1:17" ht="20.100000000000001" customHeight="1" x14ac:dyDescent="0.3">
      <c r="A100" s="13" t="s">
        <v>19</v>
      </c>
      <c r="B100" s="13" t="s">
        <v>20</v>
      </c>
      <c r="C100" s="15" t="s">
        <v>21</v>
      </c>
      <c r="D100" s="16">
        <v>11.23</v>
      </c>
      <c r="E100" s="16"/>
      <c r="F100" s="16">
        <f>ROUNDDOWN(D100*E100, 1)</f>
        <v>0</v>
      </c>
      <c r="G100" s="16"/>
      <c r="H100" s="16">
        <f>ROUNDDOWN(D100*G100, 1)</f>
        <v>0</v>
      </c>
      <c r="I100" s="16"/>
      <c r="J100" s="16">
        <f>ROUNDDOWN(D100*I100, 1)</f>
        <v>0</v>
      </c>
      <c r="K100" s="16">
        <f t="shared" ref="K100:L103" si="14">E100+G100+I100</f>
        <v>0</v>
      </c>
      <c r="L100" s="16">
        <f t="shared" si="14"/>
        <v>0</v>
      </c>
      <c r="M100" s="13" t="s">
        <v>468</v>
      </c>
      <c r="O100" s="1" t="s">
        <v>312</v>
      </c>
      <c r="P100" s="1" t="s">
        <v>308</v>
      </c>
      <c r="Q100">
        <v>1</v>
      </c>
    </row>
    <row r="101" spans="1:17" ht="20.100000000000001" customHeight="1" x14ac:dyDescent="0.3">
      <c r="A101" s="13" t="s">
        <v>469</v>
      </c>
      <c r="B101" s="13" t="s">
        <v>470</v>
      </c>
      <c r="C101" s="15" t="s">
        <v>21</v>
      </c>
      <c r="D101" s="16">
        <v>10.7</v>
      </c>
      <c r="E101" s="16"/>
      <c r="F101" s="16">
        <f>ROUNDDOWN(D101*E101, 1)</f>
        <v>0</v>
      </c>
      <c r="G101" s="16"/>
      <c r="H101" s="16">
        <f>ROUNDDOWN(D101*G101, 1)</f>
        <v>0</v>
      </c>
      <c r="I101" s="16"/>
      <c r="J101" s="16">
        <f>ROUNDDOWN(D101*I101, 1)</f>
        <v>0</v>
      </c>
      <c r="K101" s="16">
        <f t="shared" si="14"/>
        <v>0</v>
      </c>
      <c r="L101" s="16">
        <f t="shared" si="14"/>
        <v>0</v>
      </c>
      <c r="M101" s="13" t="s">
        <v>471</v>
      </c>
      <c r="P101" s="1" t="s">
        <v>308</v>
      </c>
      <c r="Q101">
        <v>1</v>
      </c>
    </row>
    <row r="102" spans="1:17" ht="20.100000000000001" customHeight="1" x14ac:dyDescent="0.3">
      <c r="A102" s="13" t="s">
        <v>472</v>
      </c>
      <c r="B102" s="13" t="s">
        <v>473</v>
      </c>
      <c r="C102" s="15" t="s">
        <v>36</v>
      </c>
      <c r="D102" s="16">
        <v>0.4</v>
      </c>
      <c r="E102" s="16"/>
      <c r="F102" s="16">
        <f>ROUNDDOWN(D102*E102, 1)</f>
        <v>0</v>
      </c>
      <c r="G102" s="16"/>
      <c r="H102" s="16">
        <f>ROUNDDOWN(D102*G102, 1)</f>
        <v>0</v>
      </c>
      <c r="I102" s="16"/>
      <c r="J102" s="16">
        <f>ROUNDDOWN(D102*I102, 1)</f>
        <v>0</v>
      </c>
      <c r="K102" s="16">
        <f t="shared" si="14"/>
        <v>0</v>
      </c>
      <c r="L102" s="16">
        <f t="shared" si="14"/>
        <v>0</v>
      </c>
      <c r="M102" s="13" t="s">
        <v>474</v>
      </c>
      <c r="P102" s="1" t="s">
        <v>308</v>
      </c>
      <c r="Q102">
        <v>1</v>
      </c>
    </row>
    <row r="103" spans="1:17" ht="20.100000000000001" customHeight="1" x14ac:dyDescent="0.3">
      <c r="A103" s="13" t="s">
        <v>183</v>
      </c>
      <c r="B103" s="13" t="s">
        <v>184</v>
      </c>
      <c r="C103" s="15" t="s">
        <v>21</v>
      </c>
      <c r="D103" s="16">
        <v>0.35199999999999998</v>
      </c>
      <c r="E103" s="16"/>
      <c r="F103" s="16">
        <f>ROUNDDOWN(D103*E103, 1)</f>
        <v>0</v>
      </c>
      <c r="G103" s="16"/>
      <c r="H103" s="16">
        <f>ROUNDDOWN(D103*G103, 1)</f>
        <v>0</v>
      </c>
      <c r="I103" s="16"/>
      <c r="J103" s="16">
        <f>ROUNDDOWN(D103*I103, 1)</f>
        <v>0</v>
      </c>
      <c r="K103" s="16">
        <f t="shared" si="14"/>
        <v>0</v>
      </c>
      <c r="L103" s="16">
        <f t="shared" si="14"/>
        <v>0</v>
      </c>
      <c r="M103" s="13" t="s">
        <v>418</v>
      </c>
      <c r="O103" s="1" t="s">
        <v>312</v>
      </c>
      <c r="P103" s="1" t="s">
        <v>308</v>
      </c>
      <c r="Q103">
        <v>1</v>
      </c>
    </row>
    <row r="104" spans="1:17" ht="20.100000000000001" customHeight="1" x14ac:dyDescent="0.3">
      <c r="A104" s="17" t="s">
        <v>320</v>
      </c>
      <c r="B104" s="18"/>
      <c r="C104" s="19"/>
      <c r="D104" s="20"/>
      <c r="E104" s="20"/>
      <c r="F104" s="20">
        <f>ROUNDDOWN(SUMIF(Q100:Q103, "1", F100:F103), 0)</f>
        <v>0</v>
      </c>
      <c r="G104" s="20"/>
      <c r="H104" s="20">
        <f>ROUNDDOWN(SUMIF(Q100:Q103, "1", H100:H103), 0)</f>
        <v>0</v>
      </c>
      <c r="I104" s="20"/>
      <c r="J104" s="20">
        <f>ROUNDDOWN(SUMIF(Q100:Q103, "1", J100:J103), 0)</f>
        <v>0</v>
      </c>
      <c r="K104" s="20"/>
      <c r="L104" s="20">
        <f>F104+H104+J104</f>
        <v>0</v>
      </c>
      <c r="M104" s="18"/>
    </row>
    <row r="105" spans="1:17" ht="20.100000000000001" customHeight="1" x14ac:dyDescent="0.3">
      <c r="A105" s="14"/>
      <c r="B105" s="14"/>
      <c r="C105" s="21"/>
      <c r="D105" s="16"/>
      <c r="E105" s="16"/>
      <c r="F105" s="16"/>
      <c r="G105" s="16"/>
      <c r="H105" s="16"/>
      <c r="I105" s="16"/>
      <c r="J105" s="16"/>
      <c r="K105" s="16"/>
      <c r="L105" s="16"/>
      <c r="M105" s="14"/>
    </row>
    <row r="106" spans="1:17" ht="20.100000000000001" customHeight="1" x14ac:dyDescent="0.3">
      <c r="A106" s="65" t="s">
        <v>475</v>
      </c>
      <c r="B106" s="6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22"/>
    </row>
    <row r="107" spans="1:17" ht="20.100000000000001" customHeight="1" x14ac:dyDescent="0.3">
      <c r="A107" s="13" t="s">
        <v>53</v>
      </c>
      <c r="B107" s="13" t="s">
        <v>54</v>
      </c>
      <c r="C107" s="15" t="s">
        <v>55</v>
      </c>
      <c r="D107" s="16">
        <v>1.05</v>
      </c>
      <c r="E107" s="16"/>
      <c r="F107" s="16">
        <f>ROUNDDOWN(D107*E107, 1)</f>
        <v>0</v>
      </c>
      <c r="G107" s="16"/>
      <c r="H107" s="16">
        <f>ROUNDDOWN(D107*G107, 1)</f>
        <v>0</v>
      </c>
      <c r="I107" s="16"/>
      <c r="J107" s="16">
        <f>ROUNDDOWN(D107*I107, 1)</f>
        <v>0</v>
      </c>
      <c r="K107" s="16">
        <f t="shared" ref="K107:L109" si="15">E107+G107+I107</f>
        <v>0</v>
      </c>
      <c r="L107" s="16">
        <f t="shared" si="15"/>
        <v>0</v>
      </c>
      <c r="M107" s="13" t="s">
        <v>476</v>
      </c>
      <c r="O107" s="1" t="s">
        <v>312</v>
      </c>
      <c r="P107" s="1" t="s">
        <v>308</v>
      </c>
      <c r="Q107">
        <v>1</v>
      </c>
    </row>
    <row r="108" spans="1:17" ht="20.100000000000001" customHeight="1" x14ac:dyDescent="0.3">
      <c r="A108" s="13" t="s">
        <v>469</v>
      </c>
      <c r="B108" s="13" t="s">
        <v>470</v>
      </c>
      <c r="C108" s="15" t="s">
        <v>21</v>
      </c>
      <c r="D108" s="16">
        <v>3.34</v>
      </c>
      <c r="E108" s="16"/>
      <c r="F108" s="16">
        <f>ROUNDDOWN(D108*E108, 1)</f>
        <v>0</v>
      </c>
      <c r="G108" s="16"/>
      <c r="H108" s="16">
        <f>ROUNDDOWN(D108*G108, 1)</f>
        <v>0</v>
      </c>
      <c r="I108" s="16"/>
      <c r="J108" s="16">
        <f>ROUNDDOWN(D108*I108, 1)</f>
        <v>0</v>
      </c>
      <c r="K108" s="16">
        <f t="shared" si="15"/>
        <v>0</v>
      </c>
      <c r="L108" s="16">
        <f t="shared" si="15"/>
        <v>0</v>
      </c>
      <c r="M108" s="13" t="s">
        <v>471</v>
      </c>
      <c r="P108" s="1" t="s">
        <v>308</v>
      </c>
      <c r="Q108">
        <v>1</v>
      </c>
    </row>
    <row r="109" spans="1:17" ht="20.100000000000001" customHeight="1" x14ac:dyDescent="0.3">
      <c r="A109" s="13" t="s">
        <v>183</v>
      </c>
      <c r="B109" s="13" t="s">
        <v>184</v>
      </c>
      <c r="C109" s="15" t="s">
        <v>21</v>
      </c>
      <c r="D109" s="16">
        <v>0.11600000000000001</v>
      </c>
      <c r="E109" s="16"/>
      <c r="F109" s="16">
        <f>ROUNDDOWN(D109*E109, 1)</f>
        <v>0</v>
      </c>
      <c r="G109" s="16"/>
      <c r="H109" s="16">
        <f>ROUNDDOWN(D109*G109, 1)</f>
        <v>0</v>
      </c>
      <c r="I109" s="16"/>
      <c r="J109" s="16">
        <f>ROUNDDOWN(D109*I109, 1)</f>
        <v>0</v>
      </c>
      <c r="K109" s="16">
        <f t="shared" si="15"/>
        <v>0</v>
      </c>
      <c r="L109" s="16">
        <f t="shared" si="15"/>
        <v>0</v>
      </c>
      <c r="M109" s="13" t="s">
        <v>418</v>
      </c>
      <c r="O109" s="1" t="s">
        <v>312</v>
      </c>
      <c r="P109" s="1" t="s">
        <v>308</v>
      </c>
      <c r="Q109">
        <v>1</v>
      </c>
    </row>
    <row r="110" spans="1:17" ht="20.100000000000001" customHeight="1" x14ac:dyDescent="0.3">
      <c r="A110" s="17" t="s">
        <v>320</v>
      </c>
      <c r="B110" s="18"/>
      <c r="C110" s="19"/>
      <c r="D110" s="20"/>
      <c r="E110" s="20"/>
      <c r="F110" s="20">
        <f>ROUNDDOWN(SUMIF(Q107:Q109, "1", F107:F109), 0)</f>
        <v>0</v>
      </c>
      <c r="G110" s="20"/>
      <c r="H110" s="20">
        <f>ROUNDDOWN(SUMIF(Q107:Q109, "1", H107:H109), 0)</f>
        <v>0</v>
      </c>
      <c r="I110" s="20"/>
      <c r="J110" s="20">
        <f>ROUNDDOWN(SUMIF(Q107:Q109, "1", J107:J109), 0)</f>
        <v>0</v>
      </c>
      <c r="K110" s="20"/>
      <c r="L110" s="20">
        <f>F110+H110+J110</f>
        <v>0</v>
      </c>
      <c r="M110" s="18"/>
    </row>
    <row r="111" spans="1:17" ht="20.100000000000001" customHeight="1" x14ac:dyDescent="0.3">
      <c r="A111" s="14"/>
      <c r="B111" s="14"/>
      <c r="C111" s="21"/>
      <c r="D111" s="16"/>
      <c r="E111" s="16"/>
      <c r="F111" s="16"/>
      <c r="G111" s="16"/>
      <c r="H111" s="16"/>
      <c r="I111" s="16"/>
      <c r="J111" s="16"/>
      <c r="K111" s="16"/>
      <c r="L111" s="16"/>
      <c r="M111" s="14"/>
    </row>
    <row r="112" spans="1:17" ht="20.100000000000001" customHeight="1" x14ac:dyDescent="0.3">
      <c r="A112" s="65" t="s">
        <v>477</v>
      </c>
      <c r="B112" s="66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22"/>
    </row>
    <row r="113" spans="1:20" ht="20.100000000000001" customHeight="1" x14ac:dyDescent="0.3">
      <c r="A113" s="13" t="s">
        <v>128</v>
      </c>
      <c r="B113" s="13" t="s">
        <v>129</v>
      </c>
      <c r="C113" s="15" t="s">
        <v>36</v>
      </c>
      <c r="D113" s="16">
        <v>1.05</v>
      </c>
      <c r="E113" s="16"/>
      <c r="F113" s="16">
        <f>ROUNDDOWN(D113*E113, 1)</f>
        <v>0</v>
      </c>
      <c r="G113" s="16"/>
      <c r="H113" s="16">
        <f>ROUNDDOWN(D113*G113, 1)</f>
        <v>0</v>
      </c>
      <c r="I113" s="16"/>
      <c r="J113" s="16">
        <f>ROUNDDOWN(D113*I113, 1)</f>
        <v>0</v>
      </c>
      <c r="K113" s="16">
        <f t="shared" ref="K113:L115" si="16">E113+G113+I113</f>
        <v>0</v>
      </c>
      <c r="L113" s="16">
        <f t="shared" si="16"/>
        <v>0</v>
      </c>
      <c r="M113" s="13" t="s">
        <v>478</v>
      </c>
      <c r="O113" s="1" t="s">
        <v>312</v>
      </c>
      <c r="P113" s="1" t="s">
        <v>308</v>
      </c>
      <c r="Q113">
        <v>1</v>
      </c>
      <c r="T113" s="1" t="s">
        <v>40</v>
      </c>
    </row>
    <row r="114" spans="1:20" ht="20.100000000000001" customHeight="1" x14ac:dyDescent="0.3">
      <c r="A114" s="13" t="s">
        <v>449</v>
      </c>
      <c r="B114" s="14" t="str">
        <f>"주재료비의 " &amp; N114*100 &amp; "%"</f>
        <v>주재료비의 5%</v>
      </c>
      <c r="C114" s="15" t="s">
        <v>314</v>
      </c>
      <c r="D114" s="16">
        <v>1</v>
      </c>
      <c r="E114" s="16"/>
      <c r="F114" s="16">
        <f>ROUNDDOWN((E114)*N114, 1)</f>
        <v>0</v>
      </c>
      <c r="G114" s="16"/>
      <c r="H114" s="16">
        <v>0</v>
      </c>
      <c r="I114" s="16"/>
      <c r="J114" s="16">
        <v>0</v>
      </c>
      <c r="K114" s="16">
        <f t="shared" si="16"/>
        <v>0</v>
      </c>
      <c r="L114" s="16">
        <f t="shared" si="16"/>
        <v>0</v>
      </c>
      <c r="M114" s="14"/>
      <c r="N114">
        <v>0.05</v>
      </c>
      <c r="P114" s="1" t="s">
        <v>308</v>
      </c>
      <c r="Q114">
        <v>1</v>
      </c>
      <c r="R114" s="1" t="s">
        <v>315</v>
      </c>
      <c r="S114" s="1" t="s">
        <v>316</v>
      </c>
      <c r="T114" s="1" t="s">
        <v>326</v>
      </c>
    </row>
    <row r="115" spans="1:20" ht="20.100000000000001" customHeight="1" x14ac:dyDescent="0.3">
      <c r="A115" s="13" t="s">
        <v>479</v>
      </c>
      <c r="B115" s="13" t="s">
        <v>480</v>
      </c>
      <c r="C115" s="15" t="s">
        <v>36</v>
      </c>
      <c r="D115" s="16">
        <v>1</v>
      </c>
      <c r="E115" s="16"/>
      <c r="F115" s="16">
        <f>ROUNDDOWN(D115*E115, 1)</f>
        <v>0</v>
      </c>
      <c r="G115" s="16"/>
      <c r="H115" s="16">
        <f>ROUNDDOWN(D115*G115, 1)</f>
        <v>0</v>
      </c>
      <c r="I115" s="16"/>
      <c r="J115" s="16">
        <f>ROUNDDOWN(D115*I115, 1)</f>
        <v>0</v>
      </c>
      <c r="K115" s="16">
        <f t="shared" si="16"/>
        <v>0</v>
      </c>
      <c r="L115" s="16">
        <f t="shared" si="16"/>
        <v>0</v>
      </c>
      <c r="M115" s="13" t="s">
        <v>481</v>
      </c>
      <c r="P115" s="1" t="s">
        <v>308</v>
      </c>
      <c r="Q115">
        <v>1</v>
      </c>
      <c r="T115" s="1" t="s">
        <v>482</v>
      </c>
    </row>
    <row r="116" spans="1:20" ht="20.100000000000001" customHeight="1" x14ac:dyDescent="0.3">
      <c r="A116" s="17" t="s">
        <v>320</v>
      </c>
      <c r="B116" s="18"/>
      <c r="C116" s="19"/>
      <c r="D116" s="20"/>
      <c r="E116" s="20"/>
      <c r="F116" s="20">
        <f>ROUNDDOWN(SUMIF(Q113:Q115, "1", F113:F115), 0)</f>
        <v>0</v>
      </c>
      <c r="G116" s="20"/>
      <c r="H116" s="20">
        <f>ROUNDDOWN(SUMIF(Q113:Q115, "1", H113:H115), 0)</f>
        <v>0</v>
      </c>
      <c r="I116" s="20"/>
      <c r="J116" s="20">
        <f>ROUNDDOWN(SUMIF(Q113:Q115, "1", J113:J115), 0)</f>
        <v>0</v>
      </c>
      <c r="K116" s="20"/>
      <c r="L116" s="20">
        <f>F116+H116+J116</f>
        <v>0</v>
      </c>
      <c r="M116" s="18"/>
    </row>
    <row r="117" spans="1:20" ht="20.100000000000001" customHeight="1" x14ac:dyDescent="0.3">
      <c r="A117" s="14"/>
      <c r="B117" s="14"/>
      <c r="C117" s="21"/>
      <c r="D117" s="16"/>
      <c r="E117" s="16"/>
      <c r="F117" s="16"/>
      <c r="G117" s="16"/>
      <c r="H117" s="16"/>
      <c r="I117" s="16"/>
      <c r="J117" s="16"/>
      <c r="K117" s="16"/>
      <c r="L117" s="16"/>
      <c r="M117" s="14"/>
    </row>
    <row r="118" spans="1:20" ht="20.100000000000001" customHeight="1" x14ac:dyDescent="0.3">
      <c r="A118" s="65" t="s">
        <v>483</v>
      </c>
      <c r="B118" s="66"/>
      <c r="C118" s="66"/>
      <c r="D118" s="66"/>
      <c r="E118" s="66"/>
      <c r="F118" s="66"/>
      <c r="G118" s="66"/>
      <c r="H118" s="66"/>
      <c r="I118" s="66"/>
      <c r="J118" s="66"/>
      <c r="K118" s="66"/>
      <c r="L118" s="66"/>
      <c r="M118" s="22"/>
    </row>
    <row r="119" spans="1:20" ht="20.100000000000001" customHeight="1" x14ac:dyDescent="0.3">
      <c r="A119" s="13" t="s">
        <v>181</v>
      </c>
      <c r="B119" s="13" t="s">
        <v>182</v>
      </c>
      <c r="C119" s="15" t="s">
        <v>39</v>
      </c>
      <c r="D119" s="16">
        <v>1.5</v>
      </c>
      <c r="E119" s="16"/>
      <c r="F119" s="16">
        <f>ROUNDDOWN(D119*E119, 1)</f>
        <v>0</v>
      </c>
      <c r="G119" s="16"/>
      <c r="H119" s="16">
        <f>ROUNDDOWN(D119*G119, 1)</f>
        <v>0</v>
      </c>
      <c r="I119" s="16"/>
      <c r="J119" s="16">
        <f>ROUNDDOWN(D119*I119, 1)</f>
        <v>0</v>
      </c>
      <c r="K119" s="16">
        <f>E119+G119+I119</f>
        <v>0</v>
      </c>
      <c r="L119" s="16">
        <f>F119+H119+J119</f>
        <v>0</v>
      </c>
      <c r="M119" s="13" t="s">
        <v>484</v>
      </c>
      <c r="O119" s="1" t="s">
        <v>312</v>
      </c>
      <c r="P119" s="1" t="s">
        <v>308</v>
      </c>
      <c r="Q119">
        <v>1</v>
      </c>
    </row>
    <row r="120" spans="1:20" ht="20.100000000000001" customHeight="1" x14ac:dyDescent="0.3">
      <c r="A120" s="17" t="s">
        <v>320</v>
      </c>
      <c r="B120" s="18"/>
      <c r="C120" s="19"/>
      <c r="D120" s="20"/>
      <c r="E120" s="20"/>
      <c r="F120" s="20">
        <f>ROUNDDOWN(SUMIF(Q119:Q119, "1", F119:F119), 0)</f>
        <v>0</v>
      </c>
      <c r="G120" s="20"/>
      <c r="H120" s="20">
        <f>ROUNDDOWN(SUMIF(Q119:Q119, "1", H119:H119), 0)</f>
        <v>0</v>
      </c>
      <c r="I120" s="20"/>
      <c r="J120" s="20">
        <f>ROUNDDOWN(SUMIF(Q119:Q119, "1", J119:J119), 0)</f>
        <v>0</v>
      </c>
      <c r="K120" s="20"/>
      <c r="L120" s="20">
        <f>F120+H120+J120</f>
        <v>0</v>
      </c>
      <c r="M120" s="18"/>
    </row>
    <row r="121" spans="1:20" ht="20.100000000000001" customHeight="1" x14ac:dyDescent="0.3">
      <c r="A121" s="14"/>
      <c r="B121" s="14"/>
      <c r="C121" s="21"/>
      <c r="D121" s="16"/>
      <c r="E121" s="16"/>
      <c r="F121" s="16"/>
      <c r="G121" s="16"/>
      <c r="H121" s="16"/>
      <c r="I121" s="16"/>
      <c r="J121" s="16"/>
      <c r="K121" s="16"/>
      <c r="L121" s="16"/>
      <c r="M121" s="14"/>
    </row>
    <row r="122" spans="1:20" ht="20.100000000000001" customHeight="1" x14ac:dyDescent="0.3">
      <c r="A122" s="65" t="s">
        <v>485</v>
      </c>
      <c r="B122" s="66"/>
      <c r="C122" s="66"/>
      <c r="D122" s="66"/>
      <c r="E122" s="66"/>
      <c r="F122" s="66"/>
      <c r="G122" s="66"/>
      <c r="H122" s="66"/>
      <c r="I122" s="66"/>
      <c r="J122" s="66"/>
      <c r="K122" s="66"/>
      <c r="L122" s="66"/>
      <c r="M122" s="22"/>
    </row>
    <row r="123" spans="1:20" ht="20.100000000000001" customHeight="1" x14ac:dyDescent="0.3">
      <c r="A123" s="13" t="s">
        <v>181</v>
      </c>
      <c r="B123" s="13" t="s">
        <v>182</v>
      </c>
      <c r="C123" s="15" t="s">
        <v>39</v>
      </c>
      <c r="D123" s="16">
        <v>2</v>
      </c>
      <c r="E123" s="16"/>
      <c r="F123" s="16">
        <f>ROUNDDOWN(D123*E123, 1)</f>
        <v>0</v>
      </c>
      <c r="G123" s="16"/>
      <c r="H123" s="16">
        <f>ROUNDDOWN(D123*G123, 1)</f>
        <v>0</v>
      </c>
      <c r="I123" s="16"/>
      <c r="J123" s="16">
        <f>ROUNDDOWN(D123*I123, 1)</f>
        <v>0</v>
      </c>
      <c r="K123" s="16">
        <f>E123+G123+I123</f>
        <v>0</v>
      </c>
      <c r="L123" s="16">
        <f>F123+H123+J123</f>
        <v>0</v>
      </c>
      <c r="M123" s="13" t="s">
        <v>484</v>
      </c>
      <c r="O123" s="1" t="s">
        <v>312</v>
      </c>
      <c r="P123" s="1" t="s">
        <v>308</v>
      </c>
      <c r="Q123">
        <v>1</v>
      </c>
    </row>
    <row r="124" spans="1:20" ht="20.100000000000001" customHeight="1" x14ac:dyDescent="0.3">
      <c r="A124" s="17" t="s">
        <v>320</v>
      </c>
      <c r="B124" s="18"/>
      <c r="C124" s="19"/>
      <c r="D124" s="20"/>
      <c r="E124" s="20"/>
      <c r="F124" s="20">
        <f>ROUNDDOWN(SUMIF(Q123:Q123, "1", F123:F123), 0)</f>
        <v>0</v>
      </c>
      <c r="G124" s="20"/>
      <c r="H124" s="20">
        <f>ROUNDDOWN(SUMIF(Q123:Q123, "1", H123:H123), 0)</f>
        <v>0</v>
      </c>
      <c r="I124" s="20"/>
      <c r="J124" s="20">
        <f>ROUNDDOWN(SUMIF(Q123:Q123, "1", J123:J123), 0)</f>
        <v>0</v>
      </c>
      <c r="K124" s="20"/>
      <c r="L124" s="20">
        <f>F124+H124+J124</f>
        <v>0</v>
      </c>
      <c r="M124" s="18"/>
    </row>
    <row r="125" spans="1:20" ht="20.100000000000001" customHeight="1" x14ac:dyDescent="0.3">
      <c r="A125" s="14"/>
      <c r="B125" s="14"/>
      <c r="C125" s="21"/>
      <c r="D125" s="16"/>
      <c r="E125" s="16"/>
      <c r="F125" s="16"/>
      <c r="G125" s="16"/>
      <c r="H125" s="16"/>
      <c r="I125" s="16"/>
      <c r="J125" s="16"/>
      <c r="K125" s="16"/>
      <c r="L125" s="16"/>
      <c r="M125" s="14"/>
    </row>
    <row r="126" spans="1:20" ht="20.100000000000001" customHeight="1" x14ac:dyDescent="0.3">
      <c r="A126" s="65" t="s">
        <v>486</v>
      </c>
      <c r="B126" s="66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22"/>
    </row>
    <row r="127" spans="1:20" ht="20.100000000000001" customHeight="1" x14ac:dyDescent="0.3">
      <c r="A127" s="13" t="s">
        <v>487</v>
      </c>
      <c r="B127" s="13" t="s">
        <v>488</v>
      </c>
      <c r="C127" s="15" t="s">
        <v>39</v>
      </c>
      <c r="D127" s="16">
        <v>3.8888880000000001</v>
      </c>
      <c r="E127" s="16"/>
      <c r="F127" s="16">
        <f>ROUNDDOWN(D127*E127, 1)</f>
        <v>0</v>
      </c>
      <c r="G127" s="16"/>
      <c r="H127" s="16">
        <f>ROUNDDOWN(D127*G127, 1)</f>
        <v>0</v>
      </c>
      <c r="I127" s="16"/>
      <c r="J127" s="16">
        <f>ROUNDDOWN(D127*I127, 1)</f>
        <v>0</v>
      </c>
      <c r="K127" s="16">
        <f>E127+G127+I127</f>
        <v>0</v>
      </c>
      <c r="L127" s="16">
        <f>F127+H127+J127</f>
        <v>0</v>
      </c>
      <c r="M127" s="13" t="s">
        <v>489</v>
      </c>
      <c r="O127" s="1" t="s">
        <v>312</v>
      </c>
      <c r="P127" s="1" t="s">
        <v>308</v>
      </c>
      <c r="Q127">
        <v>1</v>
      </c>
    </row>
    <row r="128" spans="1:20" ht="20.100000000000001" customHeight="1" x14ac:dyDescent="0.3">
      <c r="A128" s="17" t="s">
        <v>320</v>
      </c>
      <c r="B128" s="18"/>
      <c r="C128" s="19"/>
      <c r="D128" s="20"/>
      <c r="E128" s="20"/>
      <c r="F128" s="20">
        <f>ROUNDDOWN(SUMIF(Q127:Q127, "1", F127:F127), 0)</f>
        <v>0</v>
      </c>
      <c r="G128" s="20"/>
      <c r="H128" s="20">
        <f>ROUNDDOWN(SUMIF(Q127:Q127, "1", H127:H127), 0)</f>
        <v>0</v>
      </c>
      <c r="I128" s="20"/>
      <c r="J128" s="20">
        <f>ROUNDDOWN(SUMIF(Q127:Q127, "1", J127:J127), 0)</f>
        <v>0</v>
      </c>
      <c r="K128" s="20"/>
      <c r="L128" s="20">
        <f>F128+H128+J128</f>
        <v>0</v>
      </c>
      <c r="M128" s="18"/>
    </row>
    <row r="129" spans="1:17" ht="20.100000000000001" customHeight="1" x14ac:dyDescent="0.3">
      <c r="A129" s="14"/>
      <c r="B129" s="14"/>
      <c r="C129" s="21"/>
      <c r="D129" s="16"/>
      <c r="E129" s="16"/>
      <c r="F129" s="16"/>
      <c r="G129" s="16"/>
      <c r="H129" s="16"/>
      <c r="I129" s="16"/>
      <c r="J129" s="16"/>
      <c r="K129" s="16"/>
      <c r="L129" s="16"/>
      <c r="M129" s="14"/>
    </row>
    <row r="130" spans="1:17" ht="20.100000000000001" customHeight="1" x14ac:dyDescent="0.3">
      <c r="A130" s="65" t="s">
        <v>490</v>
      </c>
      <c r="B130" s="66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22"/>
    </row>
    <row r="131" spans="1:17" ht="20.100000000000001" customHeight="1" x14ac:dyDescent="0.3">
      <c r="A131" s="13" t="s">
        <v>28</v>
      </c>
      <c r="B131" s="13" t="s">
        <v>29</v>
      </c>
      <c r="C131" s="15" t="s">
        <v>30</v>
      </c>
      <c r="D131" s="16">
        <v>13.816000000000001</v>
      </c>
      <c r="E131" s="16"/>
      <c r="F131" s="16">
        <f>ROUNDDOWN(D131*E131, 1)</f>
        <v>0</v>
      </c>
      <c r="G131" s="16"/>
      <c r="H131" s="16">
        <f>ROUNDDOWN(D131*G131, 1)</f>
        <v>0</v>
      </c>
      <c r="I131" s="16"/>
      <c r="J131" s="16">
        <f>ROUNDDOWN(D131*I131, 1)</f>
        <v>0</v>
      </c>
      <c r="K131" s="16">
        <f t="shared" ref="K131:L133" si="17">E131+G131+I131</f>
        <v>0</v>
      </c>
      <c r="L131" s="16">
        <f t="shared" si="17"/>
        <v>0</v>
      </c>
      <c r="M131" s="13" t="s">
        <v>491</v>
      </c>
      <c r="O131" s="1" t="s">
        <v>312</v>
      </c>
      <c r="P131" s="1" t="s">
        <v>308</v>
      </c>
      <c r="Q131">
        <v>1</v>
      </c>
    </row>
    <row r="132" spans="1:17" ht="20.100000000000001" customHeight="1" x14ac:dyDescent="0.3">
      <c r="A132" s="13" t="s">
        <v>492</v>
      </c>
      <c r="B132" s="13" t="s">
        <v>493</v>
      </c>
      <c r="C132" s="15" t="s">
        <v>21</v>
      </c>
      <c r="D132" s="16">
        <v>12.56</v>
      </c>
      <c r="E132" s="16"/>
      <c r="F132" s="16">
        <f>ROUNDDOWN(D132*E132, 1)</f>
        <v>0</v>
      </c>
      <c r="G132" s="16"/>
      <c r="H132" s="16">
        <f>ROUNDDOWN(D132*G132, 1)</f>
        <v>0</v>
      </c>
      <c r="I132" s="16"/>
      <c r="J132" s="16">
        <f>ROUNDDOWN(D132*I132, 1)</f>
        <v>0</v>
      </c>
      <c r="K132" s="16">
        <f t="shared" si="17"/>
        <v>0</v>
      </c>
      <c r="L132" s="16">
        <f t="shared" si="17"/>
        <v>0</v>
      </c>
      <c r="M132" s="13" t="s">
        <v>494</v>
      </c>
      <c r="P132" s="1" t="s">
        <v>308</v>
      </c>
      <c r="Q132">
        <v>1</v>
      </c>
    </row>
    <row r="133" spans="1:17" ht="20.100000000000001" customHeight="1" x14ac:dyDescent="0.3">
      <c r="A133" s="13" t="s">
        <v>495</v>
      </c>
      <c r="B133" s="13" t="s">
        <v>496</v>
      </c>
      <c r="C133" s="15" t="s">
        <v>36</v>
      </c>
      <c r="D133" s="16">
        <v>1</v>
      </c>
      <c r="E133" s="16"/>
      <c r="F133" s="16">
        <f>ROUNDDOWN(D133*E133, 1)</f>
        <v>0</v>
      </c>
      <c r="G133" s="16"/>
      <c r="H133" s="16">
        <f>ROUNDDOWN(D133*G133, 1)</f>
        <v>0</v>
      </c>
      <c r="I133" s="16"/>
      <c r="J133" s="16">
        <f>ROUNDDOWN(D133*I133, 1)</f>
        <v>0</v>
      </c>
      <c r="K133" s="16">
        <f t="shared" si="17"/>
        <v>0</v>
      </c>
      <c r="L133" s="16">
        <f t="shared" si="17"/>
        <v>0</v>
      </c>
      <c r="M133" s="13" t="s">
        <v>497</v>
      </c>
      <c r="P133" s="1" t="s">
        <v>308</v>
      </c>
      <c r="Q133">
        <v>1</v>
      </c>
    </row>
    <row r="134" spans="1:17" ht="20.100000000000001" customHeight="1" x14ac:dyDescent="0.3">
      <c r="A134" s="17" t="s">
        <v>320</v>
      </c>
      <c r="B134" s="18"/>
      <c r="C134" s="19"/>
      <c r="D134" s="20"/>
      <c r="E134" s="20"/>
      <c r="F134" s="20">
        <f>ROUNDDOWN(SUMIF(Q131:Q133, "1", F131:F133), 0)</f>
        <v>0</v>
      </c>
      <c r="G134" s="20"/>
      <c r="H134" s="20">
        <f>ROUNDDOWN(SUMIF(Q131:Q133, "1", H131:H133), 0)</f>
        <v>0</v>
      </c>
      <c r="I134" s="20"/>
      <c r="J134" s="20">
        <f>ROUNDDOWN(SUMIF(Q131:Q133, "1", J131:J133), 0)</f>
        <v>0</v>
      </c>
      <c r="K134" s="20"/>
      <c r="L134" s="20">
        <f>F134+H134+J134</f>
        <v>0</v>
      </c>
      <c r="M134" s="18"/>
    </row>
    <row r="135" spans="1:17" ht="20.100000000000001" customHeight="1" x14ac:dyDescent="0.3">
      <c r="A135" s="14"/>
      <c r="B135" s="14"/>
      <c r="C135" s="21"/>
      <c r="D135" s="16"/>
      <c r="E135" s="16"/>
      <c r="F135" s="16"/>
      <c r="G135" s="16"/>
      <c r="H135" s="16"/>
      <c r="I135" s="16"/>
      <c r="J135" s="16"/>
      <c r="K135" s="16"/>
      <c r="L135" s="16"/>
      <c r="M135" s="14"/>
    </row>
    <row r="136" spans="1:17" ht="20.100000000000001" customHeight="1" x14ac:dyDescent="0.3">
      <c r="A136" s="65" t="s">
        <v>498</v>
      </c>
      <c r="B136" s="66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22"/>
    </row>
    <row r="137" spans="1:17" ht="20.100000000000001" customHeight="1" x14ac:dyDescent="0.3">
      <c r="A137" s="13" t="s">
        <v>395</v>
      </c>
      <c r="B137" s="13" t="s">
        <v>396</v>
      </c>
      <c r="C137" s="15" t="s">
        <v>79</v>
      </c>
      <c r="D137" s="16">
        <v>1.7999999999999999E-2</v>
      </c>
      <c r="E137" s="16"/>
      <c r="F137" s="16">
        <f>ROUNDDOWN(D137*E137, 1)</f>
        <v>0</v>
      </c>
      <c r="G137" s="16"/>
      <c r="H137" s="16">
        <f>ROUNDDOWN(D137*G137, 1)</f>
        <v>0</v>
      </c>
      <c r="I137" s="16"/>
      <c r="J137" s="16">
        <f>ROUNDDOWN(D137*I137, 1)</f>
        <v>0</v>
      </c>
      <c r="K137" s="16">
        <f>E137+G137+I137</f>
        <v>0</v>
      </c>
      <c r="L137" s="16">
        <f>F137+H137+J137</f>
        <v>0</v>
      </c>
      <c r="M137" s="13" t="s">
        <v>397</v>
      </c>
      <c r="P137" s="1" t="s">
        <v>308</v>
      </c>
      <c r="Q137">
        <v>1</v>
      </c>
    </row>
    <row r="138" spans="1:17" ht="20.100000000000001" customHeight="1" x14ac:dyDescent="0.3">
      <c r="A138" s="13" t="s">
        <v>499</v>
      </c>
      <c r="B138" s="13" t="s">
        <v>500</v>
      </c>
      <c r="C138" s="15" t="s">
        <v>36</v>
      </c>
      <c r="D138" s="16">
        <v>1</v>
      </c>
      <c r="E138" s="16"/>
      <c r="F138" s="16">
        <f>ROUNDDOWN(D138*E138, 1)</f>
        <v>0</v>
      </c>
      <c r="G138" s="16"/>
      <c r="H138" s="16">
        <f>ROUNDDOWN(D138*G138, 1)</f>
        <v>0</v>
      </c>
      <c r="I138" s="16"/>
      <c r="J138" s="16">
        <f>ROUNDDOWN(D138*I138, 1)</f>
        <v>0</v>
      </c>
      <c r="K138" s="16">
        <f>E138+G138+I138</f>
        <v>0</v>
      </c>
      <c r="L138" s="16">
        <f>F138+H138+J138</f>
        <v>0</v>
      </c>
      <c r="M138" s="13" t="s">
        <v>501</v>
      </c>
      <c r="P138" s="1" t="s">
        <v>308</v>
      </c>
      <c r="Q138">
        <v>1</v>
      </c>
    </row>
    <row r="139" spans="1:17" ht="20.100000000000001" customHeight="1" x14ac:dyDescent="0.3">
      <c r="A139" s="17" t="s">
        <v>320</v>
      </c>
      <c r="B139" s="18"/>
      <c r="C139" s="19"/>
      <c r="D139" s="20"/>
      <c r="E139" s="20"/>
      <c r="F139" s="20">
        <f>ROUNDDOWN(SUMIF(Q137:Q138, "1", F137:F138), 0)</f>
        <v>0</v>
      </c>
      <c r="G139" s="20"/>
      <c r="H139" s="20">
        <f>ROUNDDOWN(SUMIF(Q137:Q138, "1", H137:H138), 0)</f>
        <v>0</v>
      </c>
      <c r="I139" s="20"/>
      <c r="J139" s="20">
        <f>ROUNDDOWN(SUMIF(Q137:Q138, "1", J137:J138), 0)</f>
        <v>0</v>
      </c>
      <c r="K139" s="20"/>
      <c r="L139" s="20">
        <f>F139+H139+J139</f>
        <v>0</v>
      </c>
      <c r="M139" s="18"/>
    </row>
    <row r="140" spans="1:17" ht="20.100000000000001" customHeight="1" x14ac:dyDescent="0.3">
      <c r="A140" s="14"/>
      <c r="B140" s="14"/>
      <c r="C140" s="21"/>
      <c r="D140" s="16"/>
      <c r="E140" s="16"/>
      <c r="F140" s="16"/>
      <c r="G140" s="16"/>
      <c r="H140" s="16"/>
      <c r="I140" s="16"/>
      <c r="J140" s="16"/>
      <c r="K140" s="16"/>
      <c r="L140" s="16"/>
      <c r="M140" s="14"/>
    </row>
    <row r="141" spans="1:17" ht="20.100000000000001" customHeight="1" x14ac:dyDescent="0.3">
      <c r="A141" s="65" t="s">
        <v>502</v>
      </c>
      <c r="B141" s="66"/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22"/>
    </row>
    <row r="142" spans="1:17" ht="20.100000000000001" customHeight="1" x14ac:dyDescent="0.3">
      <c r="A142" s="13" t="s">
        <v>395</v>
      </c>
      <c r="B142" s="13" t="s">
        <v>396</v>
      </c>
      <c r="C142" s="15" t="s">
        <v>79</v>
      </c>
      <c r="D142" s="16">
        <v>1.7999999999999999E-2</v>
      </c>
      <c r="E142" s="16"/>
      <c r="F142" s="16">
        <f>ROUNDDOWN(D142*E142, 1)</f>
        <v>0</v>
      </c>
      <c r="G142" s="16"/>
      <c r="H142" s="16">
        <f>ROUNDDOWN(D142*G142, 1)</f>
        <v>0</v>
      </c>
      <c r="I142" s="16"/>
      <c r="J142" s="16">
        <f>ROUNDDOWN(D142*I142, 1)</f>
        <v>0</v>
      </c>
      <c r="K142" s="16">
        <f>E142+G142+I142</f>
        <v>0</v>
      </c>
      <c r="L142" s="16">
        <f>F142+H142+J142</f>
        <v>0</v>
      </c>
      <c r="M142" s="13" t="s">
        <v>397</v>
      </c>
      <c r="P142" s="1" t="s">
        <v>308</v>
      </c>
      <c r="Q142">
        <v>1</v>
      </c>
    </row>
    <row r="143" spans="1:17" ht="20.100000000000001" customHeight="1" x14ac:dyDescent="0.3">
      <c r="A143" s="13" t="s">
        <v>499</v>
      </c>
      <c r="B143" s="13" t="s">
        <v>500</v>
      </c>
      <c r="C143" s="15" t="s">
        <v>36</v>
      </c>
      <c r="D143" s="16">
        <v>1</v>
      </c>
      <c r="E143" s="16"/>
      <c r="F143" s="16">
        <f>ROUNDDOWN(D143*E143, 1)</f>
        <v>0</v>
      </c>
      <c r="G143" s="16"/>
      <c r="H143" s="16">
        <f>ROUNDDOWN(D143*G143, 1)</f>
        <v>0</v>
      </c>
      <c r="I143" s="16"/>
      <c r="J143" s="16">
        <f>ROUNDDOWN(D143*I143, 1)</f>
        <v>0</v>
      </c>
      <c r="K143" s="16">
        <f>E143+G143+I143</f>
        <v>0</v>
      </c>
      <c r="L143" s="16">
        <f>F143+H143+J143</f>
        <v>0</v>
      </c>
      <c r="M143" s="13" t="s">
        <v>501</v>
      </c>
      <c r="P143" s="1" t="s">
        <v>308</v>
      </c>
      <c r="Q143">
        <v>1</v>
      </c>
    </row>
    <row r="144" spans="1:17" ht="20.100000000000001" customHeight="1" x14ac:dyDescent="0.3">
      <c r="A144" s="17" t="s">
        <v>320</v>
      </c>
      <c r="B144" s="18"/>
      <c r="C144" s="19"/>
      <c r="D144" s="20"/>
      <c r="E144" s="20"/>
      <c r="F144" s="20">
        <f>ROUNDDOWN(SUMIF(Q142:Q143, "1", F142:F143), 0)</f>
        <v>0</v>
      </c>
      <c r="G144" s="20"/>
      <c r="H144" s="20">
        <f>ROUNDDOWN(SUMIF(Q142:Q143, "1", H142:H143), 0)</f>
        <v>0</v>
      </c>
      <c r="I144" s="20"/>
      <c r="J144" s="20">
        <f>ROUNDDOWN(SUMIF(Q142:Q143, "1", J142:J143), 0)</f>
        <v>0</v>
      </c>
      <c r="K144" s="20"/>
      <c r="L144" s="20">
        <f>F144+H144+J144</f>
        <v>0</v>
      </c>
      <c r="M144" s="18"/>
    </row>
    <row r="145" spans="1:20" ht="20.100000000000001" customHeight="1" x14ac:dyDescent="0.3">
      <c r="A145" s="14"/>
      <c r="B145" s="14"/>
      <c r="C145" s="21"/>
      <c r="D145" s="16"/>
      <c r="E145" s="16"/>
      <c r="F145" s="16"/>
      <c r="G145" s="16"/>
      <c r="H145" s="16"/>
      <c r="I145" s="16"/>
      <c r="J145" s="16"/>
      <c r="K145" s="16"/>
      <c r="L145" s="16"/>
      <c r="M145" s="14"/>
    </row>
    <row r="146" spans="1:20" ht="20.100000000000001" customHeight="1" x14ac:dyDescent="0.3">
      <c r="A146" s="65" t="s">
        <v>503</v>
      </c>
      <c r="B146" s="66"/>
      <c r="C146" s="66"/>
      <c r="D146" s="66"/>
      <c r="E146" s="66"/>
      <c r="F146" s="66"/>
      <c r="G146" s="66"/>
      <c r="H146" s="66"/>
      <c r="I146" s="66"/>
      <c r="J146" s="66"/>
      <c r="K146" s="66"/>
      <c r="L146" s="66"/>
      <c r="M146" s="12" t="s">
        <v>504</v>
      </c>
    </row>
    <row r="147" spans="1:20" ht="20.100000000000001" customHeight="1" x14ac:dyDescent="0.3">
      <c r="A147" s="13" t="s">
        <v>223</v>
      </c>
      <c r="B147" s="13" t="s">
        <v>218</v>
      </c>
      <c r="C147" s="15" t="s">
        <v>219</v>
      </c>
      <c r="D147" s="16">
        <v>1.12E-2</v>
      </c>
      <c r="E147" s="16"/>
      <c r="F147" s="16">
        <f>ROUNDDOWN(D147*E147, 1)</f>
        <v>0</v>
      </c>
      <c r="G147" s="16"/>
      <c r="H147" s="16">
        <f>ROUNDDOWN(D147*G147, 1)</f>
        <v>0</v>
      </c>
      <c r="I147" s="16"/>
      <c r="J147" s="16">
        <f>ROUNDDOWN(D147*I147, 1)</f>
        <v>0</v>
      </c>
      <c r="K147" s="16">
        <f t="shared" ref="K147:L149" si="18">E147+G147+I147</f>
        <v>0</v>
      </c>
      <c r="L147" s="16">
        <f t="shared" si="18"/>
        <v>0</v>
      </c>
      <c r="M147" s="13" t="s">
        <v>505</v>
      </c>
      <c r="O147" s="1" t="s">
        <v>312</v>
      </c>
      <c r="P147" s="1" t="s">
        <v>308</v>
      </c>
      <c r="Q147">
        <v>1</v>
      </c>
    </row>
    <row r="148" spans="1:20" ht="20.100000000000001" customHeight="1" x14ac:dyDescent="0.3">
      <c r="A148" s="13" t="s">
        <v>225</v>
      </c>
      <c r="B148" s="13" t="s">
        <v>218</v>
      </c>
      <c r="C148" s="15" t="s">
        <v>219</v>
      </c>
      <c r="D148" s="16">
        <v>3.2000000000000002E-3</v>
      </c>
      <c r="E148" s="16"/>
      <c r="F148" s="16">
        <f>ROUNDDOWN(D148*E148, 1)</f>
        <v>0</v>
      </c>
      <c r="G148" s="16"/>
      <c r="H148" s="16">
        <f>ROUNDDOWN(D148*G148, 1)</f>
        <v>0</v>
      </c>
      <c r="I148" s="16"/>
      <c r="J148" s="16">
        <f>ROUNDDOWN(D148*I148, 1)</f>
        <v>0</v>
      </c>
      <c r="K148" s="16">
        <f t="shared" si="18"/>
        <v>0</v>
      </c>
      <c r="L148" s="16">
        <f t="shared" si="18"/>
        <v>0</v>
      </c>
      <c r="M148" s="13" t="s">
        <v>379</v>
      </c>
      <c r="O148" s="1" t="s">
        <v>312</v>
      </c>
      <c r="P148" s="1" t="s">
        <v>308</v>
      </c>
      <c r="Q148">
        <v>1</v>
      </c>
    </row>
    <row r="149" spans="1:20" ht="20.100000000000001" customHeight="1" x14ac:dyDescent="0.3">
      <c r="A149" s="13" t="s">
        <v>443</v>
      </c>
      <c r="B149" s="14" t="str">
        <f>"노무비의 " &amp; N149*100 &amp; "%"</f>
        <v>노무비의 2%</v>
      </c>
      <c r="C149" s="15" t="s">
        <v>314</v>
      </c>
      <c r="D149" s="16">
        <v>1</v>
      </c>
      <c r="E149" s="16"/>
      <c r="F149" s="16">
        <f>ROUNDDOWN((E149)*N149, 1)</f>
        <v>0</v>
      </c>
      <c r="G149" s="16"/>
      <c r="H149" s="16">
        <v>0</v>
      </c>
      <c r="I149" s="16"/>
      <c r="J149" s="16">
        <v>0</v>
      </c>
      <c r="K149" s="16">
        <f t="shared" si="18"/>
        <v>0</v>
      </c>
      <c r="L149" s="16">
        <f t="shared" si="18"/>
        <v>0</v>
      </c>
      <c r="M149" s="14"/>
      <c r="N149">
        <v>0.02</v>
      </c>
      <c r="P149" s="1" t="s">
        <v>308</v>
      </c>
      <c r="Q149">
        <v>1</v>
      </c>
      <c r="R149" s="1" t="s">
        <v>444</v>
      </c>
      <c r="S149" s="1" t="s">
        <v>316</v>
      </c>
    </row>
    <row r="150" spans="1:20" ht="20.100000000000001" customHeight="1" x14ac:dyDescent="0.3">
      <c r="A150" s="13" t="s">
        <v>147</v>
      </c>
      <c r="B150" s="13" t="s">
        <v>148</v>
      </c>
      <c r="C150" s="15" t="s">
        <v>30</v>
      </c>
      <c r="D150" s="16">
        <v>2.73</v>
      </c>
      <c r="E150" s="16"/>
      <c r="F150" s="16"/>
      <c r="G150" s="16"/>
      <c r="H150" s="16"/>
      <c r="I150" s="16"/>
      <c r="J150" s="16"/>
      <c r="K150" s="16"/>
      <c r="L150" s="23" t="s">
        <v>150</v>
      </c>
      <c r="M150" s="13" t="s">
        <v>506</v>
      </c>
      <c r="O150" s="1" t="s">
        <v>507</v>
      </c>
      <c r="P150" s="1" t="s">
        <v>150</v>
      </c>
      <c r="Q150">
        <v>1</v>
      </c>
      <c r="T150" s="1" t="s">
        <v>80</v>
      </c>
    </row>
    <row r="151" spans="1:20" ht="20.100000000000001" customHeight="1" x14ac:dyDescent="0.3">
      <c r="A151" s="13" t="s">
        <v>90</v>
      </c>
      <c r="B151" s="13" t="s">
        <v>91</v>
      </c>
      <c r="C151" s="15" t="s">
        <v>79</v>
      </c>
      <c r="D151" s="16">
        <v>6.0000000000000001E-3</v>
      </c>
      <c r="E151" s="16"/>
      <c r="F151" s="16"/>
      <c r="G151" s="16"/>
      <c r="H151" s="16"/>
      <c r="I151" s="16"/>
      <c r="J151" s="16"/>
      <c r="K151" s="16"/>
      <c r="L151" s="23" t="s">
        <v>150</v>
      </c>
      <c r="M151" s="13" t="s">
        <v>508</v>
      </c>
      <c r="O151" s="1" t="s">
        <v>507</v>
      </c>
      <c r="P151" s="1" t="s">
        <v>150</v>
      </c>
      <c r="Q151">
        <v>1</v>
      </c>
      <c r="T151" s="1" t="s">
        <v>92</v>
      </c>
    </row>
    <row r="152" spans="1:20" ht="20.100000000000001" customHeight="1" x14ac:dyDescent="0.3">
      <c r="A152" s="17" t="s">
        <v>320</v>
      </c>
      <c r="B152" s="18"/>
      <c r="C152" s="19"/>
      <c r="D152" s="20"/>
      <c r="E152" s="20"/>
      <c r="F152" s="20">
        <f>ROUNDDOWN(SUMIF(Q147:Q151, "1", F147:F151), 0)</f>
        <v>0</v>
      </c>
      <c r="G152" s="20"/>
      <c r="H152" s="20">
        <f>ROUNDDOWN(SUMIF(Q147:Q151, "1", H147:H151), 0)</f>
        <v>0</v>
      </c>
      <c r="I152" s="20"/>
      <c r="J152" s="20">
        <f>ROUNDDOWN(SUMIF(Q147:Q151, "1", J147:J151), 0)</f>
        <v>0</v>
      </c>
      <c r="K152" s="20"/>
      <c r="L152" s="20">
        <f>F152+H152+J152</f>
        <v>0</v>
      </c>
      <c r="M152" s="18"/>
    </row>
    <row r="153" spans="1:20" ht="20.100000000000001" customHeight="1" x14ac:dyDescent="0.3">
      <c r="A153" s="14"/>
      <c r="B153" s="14"/>
      <c r="C153" s="21"/>
      <c r="D153" s="16"/>
      <c r="E153" s="16"/>
      <c r="F153" s="16"/>
      <c r="G153" s="16"/>
      <c r="H153" s="16"/>
      <c r="I153" s="16"/>
      <c r="J153" s="16"/>
      <c r="K153" s="16"/>
      <c r="L153" s="16"/>
      <c r="M153" s="14"/>
    </row>
    <row r="154" spans="1:20" ht="20.100000000000001" customHeight="1" x14ac:dyDescent="0.3">
      <c r="A154" s="65" t="s">
        <v>509</v>
      </c>
      <c r="B154" s="66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22"/>
    </row>
    <row r="155" spans="1:20" ht="20.100000000000001" customHeight="1" x14ac:dyDescent="0.3">
      <c r="A155" s="13" t="s">
        <v>510</v>
      </c>
      <c r="B155" s="13" t="s">
        <v>511</v>
      </c>
      <c r="C155" s="15" t="s">
        <v>36</v>
      </c>
      <c r="D155" s="16">
        <v>2.835</v>
      </c>
      <c r="E155" s="16"/>
      <c r="F155" s="16">
        <f>ROUNDDOWN(D155*E155, 1)</f>
        <v>0</v>
      </c>
      <c r="G155" s="16"/>
      <c r="H155" s="16">
        <f>ROUNDDOWN(D155*G155, 1)</f>
        <v>0</v>
      </c>
      <c r="I155" s="16"/>
      <c r="J155" s="16">
        <f>ROUNDDOWN(D155*I155, 1)</f>
        <v>0</v>
      </c>
      <c r="K155" s="16">
        <f>E155+G155+I155</f>
        <v>0</v>
      </c>
      <c r="L155" s="16">
        <f>F155+H155+J155</f>
        <v>0</v>
      </c>
      <c r="M155" s="13" t="s">
        <v>512</v>
      </c>
      <c r="P155" s="1" t="s">
        <v>308</v>
      </c>
      <c r="Q155">
        <v>1</v>
      </c>
      <c r="T155" s="1" t="s">
        <v>40</v>
      </c>
    </row>
    <row r="156" spans="1:20" ht="20.100000000000001" customHeight="1" x14ac:dyDescent="0.3">
      <c r="A156" s="13" t="s">
        <v>513</v>
      </c>
      <c r="B156" s="13" t="s">
        <v>514</v>
      </c>
      <c r="C156" s="15" t="s">
        <v>452</v>
      </c>
      <c r="D156" s="16">
        <v>1</v>
      </c>
      <c r="E156" s="16"/>
      <c r="F156" s="16">
        <f>ROUNDDOWN(D156*E156, 1)</f>
        <v>0</v>
      </c>
      <c r="G156" s="16"/>
      <c r="H156" s="16">
        <f>ROUNDDOWN(D156*G156, 1)</f>
        <v>0</v>
      </c>
      <c r="I156" s="16"/>
      <c r="J156" s="16">
        <f>ROUNDDOWN(D156*I156, 1)</f>
        <v>0</v>
      </c>
      <c r="K156" s="16">
        <f>E156+G156+I156</f>
        <v>0</v>
      </c>
      <c r="L156" s="16">
        <f>F156+H156+J156</f>
        <v>0</v>
      </c>
      <c r="M156" s="13" t="s">
        <v>515</v>
      </c>
      <c r="P156" s="1" t="s">
        <v>308</v>
      </c>
      <c r="Q156">
        <v>1</v>
      </c>
    </row>
    <row r="157" spans="1:20" ht="20.100000000000001" customHeight="1" x14ac:dyDescent="0.3">
      <c r="A157" s="17" t="s">
        <v>320</v>
      </c>
      <c r="B157" s="18"/>
      <c r="C157" s="19"/>
      <c r="D157" s="20"/>
      <c r="E157" s="20"/>
      <c r="F157" s="20">
        <f>ROUNDDOWN(SUMIF(Q155:Q156, "1", F155:F156), 0)</f>
        <v>0</v>
      </c>
      <c r="G157" s="20"/>
      <c r="H157" s="20">
        <f>ROUNDDOWN(SUMIF(Q155:Q156, "1", H155:H156), 0)</f>
        <v>0</v>
      </c>
      <c r="I157" s="20"/>
      <c r="J157" s="20">
        <f>ROUNDDOWN(SUMIF(Q155:Q156, "1", J155:J156), 0)</f>
        <v>0</v>
      </c>
      <c r="K157" s="20"/>
      <c r="L157" s="20">
        <f>F157+H157+J157</f>
        <v>0</v>
      </c>
      <c r="M157" s="18"/>
    </row>
    <row r="158" spans="1:20" ht="20.100000000000001" customHeight="1" x14ac:dyDescent="0.3">
      <c r="A158" s="14"/>
      <c r="B158" s="14"/>
      <c r="C158" s="21"/>
      <c r="D158" s="16"/>
      <c r="E158" s="16"/>
      <c r="F158" s="16"/>
      <c r="G158" s="16"/>
      <c r="H158" s="16"/>
      <c r="I158" s="16"/>
      <c r="J158" s="16"/>
      <c r="K158" s="16"/>
      <c r="L158" s="16"/>
      <c r="M158" s="14"/>
    </row>
    <row r="159" spans="1:20" ht="20.100000000000001" customHeight="1" x14ac:dyDescent="0.3">
      <c r="A159" s="65" t="s">
        <v>516</v>
      </c>
      <c r="B159" s="66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22"/>
    </row>
    <row r="160" spans="1:20" ht="20.100000000000001" customHeight="1" x14ac:dyDescent="0.3">
      <c r="A160" s="13" t="s">
        <v>510</v>
      </c>
      <c r="B160" s="13" t="s">
        <v>511</v>
      </c>
      <c r="C160" s="15" t="s">
        <v>36</v>
      </c>
      <c r="D160" s="16">
        <v>2.835</v>
      </c>
      <c r="E160" s="16"/>
      <c r="F160" s="16">
        <f>ROUNDDOWN(D160*E160, 1)</f>
        <v>0</v>
      </c>
      <c r="G160" s="16"/>
      <c r="H160" s="16">
        <f>ROUNDDOWN(D160*G160, 1)</f>
        <v>0</v>
      </c>
      <c r="I160" s="16"/>
      <c r="J160" s="16">
        <f>ROUNDDOWN(D160*I160, 1)</f>
        <v>0</v>
      </c>
      <c r="K160" s="16">
        <f>E160+G160+I160</f>
        <v>0</v>
      </c>
      <c r="L160" s="16">
        <f>F160+H160+J160</f>
        <v>0</v>
      </c>
      <c r="M160" s="13" t="s">
        <v>512</v>
      </c>
      <c r="P160" s="1" t="s">
        <v>308</v>
      </c>
      <c r="Q160">
        <v>1</v>
      </c>
      <c r="T160" s="1" t="s">
        <v>40</v>
      </c>
    </row>
    <row r="161" spans="1:20" ht="20.100000000000001" customHeight="1" x14ac:dyDescent="0.3">
      <c r="A161" s="13" t="s">
        <v>513</v>
      </c>
      <c r="B161" s="13" t="s">
        <v>514</v>
      </c>
      <c r="C161" s="15" t="s">
        <v>452</v>
      </c>
      <c r="D161" s="16">
        <v>1</v>
      </c>
      <c r="E161" s="16"/>
      <c r="F161" s="16">
        <f>ROUNDDOWN(D161*E161, 1)</f>
        <v>0</v>
      </c>
      <c r="G161" s="16"/>
      <c r="H161" s="16">
        <f>ROUNDDOWN(D161*G161, 1)</f>
        <v>0</v>
      </c>
      <c r="I161" s="16"/>
      <c r="J161" s="16">
        <f>ROUNDDOWN(D161*I161, 1)</f>
        <v>0</v>
      </c>
      <c r="K161" s="16">
        <f>E161+G161+I161</f>
        <v>0</v>
      </c>
      <c r="L161" s="16">
        <f>F161+H161+J161</f>
        <v>0</v>
      </c>
      <c r="M161" s="13" t="s">
        <v>515</v>
      </c>
      <c r="P161" s="1" t="s">
        <v>308</v>
      </c>
      <c r="Q161">
        <v>1</v>
      </c>
    </row>
    <row r="162" spans="1:20" ht="20.100000000000001" customHeight="1" x14ac:dyDescent="0.3">
      <c r="A162" s="17" t="s">
        <v>320</v>
      </c>
      <c r="B162" s="18"/>
      <c r="C162" s="19"/>
      <c r="D162" s="20"/>
      <c r="E162" s="20"/>
      <c r="F162" s="20">
        <f>ROUNDDOWN(SUMIF(Q160:Q161, "1", F160:F161), 0)</f>
        <v>0</v>
      </c>
      <c r="G162" s="20"/>
      <c r="H162" s="20">
        <f>ROUNDDOWN(SUMIF(Q160:Q161, "1", H160:H161), 0)</f>
        <v>0</v>
      </c>
      <c r="I162" s="20"/>
      <c r="J162" s="20">
        <f>ROUNDDOWN(SUMIF(Q160:Q161, "1", J160:J161), 0)</f>
        <v>0</v>
      </c>
      <c r="K162" s="20"/>
      <c r="L162" s="20">
        <f>F162+H162+J162</f>
        <v>0</v>
      </c>
      <c r="M162" s="18"/>
    </row>
    <row r="163" spans="1:20" ht="20.100000000000001" customHeight="1" x14ac:dyDescent="0.3">
      <c r="A163" s="14"/>
      <c r="B163" s="14"/>
      <c r="C163" s="21"/>
      <c r="D163" s="16"/>
      <c r="E163" s="16"/>
      <c r="F163" s="16"/>
      <c r="G163" s="16"/>
      <c r="H163" s="16"/>
      <c r="I163" s="16"/>
      <c r="J163" s="16"/>
      <c r="K163" s="16"/>
      <c r="L163" s="16"/>
      <c r="M163" s="14"/>
    </row>
    <row r="164" spans="1:20" ht="20.100000000000001" customHeight="1" x14ac:dyDescent="0.3">
      <c r="A164" s="65" t="s">
        <v>517</v>
      </c>
      <c r="B164" s="66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22"/>
    </row>
    <row r="165" spans="1:20" ht="20.100000000000001" customHeight="1" x14ac:dyDescent="0.3">
      <c r="A165" s="13" t="s">
        <v>518</v>
      </c>
      <c r="B165" s="13" t="s">
        <v>519</v>
      </c>
      <c r="C165" s="15" t="s">
        <v>58</v>
      </c>
      <c r="D165" s="16">
        <v>1</v>
      </c>
      <c r="E165" s="16"/>
      <c r="F165" s="16">
        <f>ROUNDDOWN(D165*E165, 1)</f>
        <v>0</v>
      </c>
      <c r="G165" s="16"/>
      <c r="H165" s="16">
        <f>ROUNDDOWN(D165*G165, 1)</f>
        <v>0</v>
      </c>
      <c r="I165" s="16"/>
      <c r="J165" s="16">
        <f>ROUNDDOWN(D165*I165, 1)</f>
        <v>0</v>
      </c>
      <c r="K165" s="16">
        <f>E165+G165+I165</f>
        <v>0</v>
      </c>
      <c r="L165" s="16">
        <f>F165+H165+J165</f>
        <v>0</v>
      </c>
      <c r="M165" s="14"/>
      <c r="O165" s="1" t="s">
        <v>312</v>
      </c>
      <c r="P165" s="1" t="s">
        <v>308</v>
      </c>
      <c r="Q165">
        <v>1</v>
      </c>
    </row>
    <row r="166" spans="1:20" ht="20.100000000000001" customHeight="1" x14ac:dyDescent="0.3">
      <c r="A166" s="17" t="s">
        <v>320</v>
      </c>
      <c r="B166" s="18"/>
      <c r="C166" s="19"/>
      <c r="D166" s="20"/>
      <c r="E166" s="20"/>
      <c r="F166" s="20">
        <f>ROUNDDOWN(SUMIF(Q165:Q165, "1", F165:F165), 0)</f>
        <v>0</v>
      </c>
      <c r="G166" s="20"/>
      <c r="H166" s="20">
        <f>ROUNDDOWN(SUMIF(Q165:Q165, "1", H165:H165), 0)</f>
        <v>0</v>
      </c>
      <c r="I166" s="20"/>
      <c r="J166" s="20">
        <f>ROUNDDOWN(SUMIF(Q165:Q165, "1", J165:J165), 0)</f>
        <v>0</v>
      </c>
      <c r="K166" s="20"/>
      <c r="L166" s="20">
        <f>F166+H166+J166</f>
        <v>0</v>
      </c>
      <c r="M166" s="18"/>
    </row>
    <row r="167" spans="1:20" ht="20.100000000000001" customHeight="1" x14ac:dyDescent="0.3">
      <c r="A167" s="14"/>
      <c r="B167" s="14"/>
      <c r="C167" s="21"/>
      <c r="D167" s="16"/>
      <c r="E167" s="16"/>
      <c r="F167" s="16"/>
      <c r="G167" s="16"/>
      <c r="H167" s="16"/>
      <c r="I167" s="16"/>
      <c r="J167" s="16"/>
      <c r="K167" s="16"/>
      <c r="L167" s="16"/>
      <c r="M167" s="14"/>
    </row>
    <row r="168" spans="1:20" ht="20.100000000000001" customHeight="1" x14ac:dyDescent="0.3">
      <c r="A168" s="65" t="s">
        <v>520</v>
      </c>
      <c r="B168" s="66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22"/>
    </row>
    <row r="169" spans="1:20" ht="20.100000000000001" customHeight="1" x14ac:dyDescent="0.3">
      <c r="A169" s="13" t="s">
        <v>521</v>
      </c>
      <c r="B169" s="13" t="s">
        <v>522</v>
      </c>
      <c r="C169" s="15" t="s">
        <v>36</v>
      </c>
      <c r="D169" s="16">
        <v>7.5979999999999999</v>
      </c>
      <c r="E169" s="16"/>
      <c r="F169" s="16">
        <f>ROUNDDOWN(D169*E169, 1)</f>
        <v>0</v>
      </c>
      <c r="G169" s="16"/>
      <c r="H169" s="16">
        <f>ROUNDDOWN(D169*G169, 1)</f>
        <v>0</v>
      </c>
      <c r="I169" s="16"/>
      <c r="J169" s="16">
        <f>ROUNDDOWN(D169*I169, 1)</f>
        <v>0</v>
      </c>
      <c r="K169" s="16">
        <f>E169+G169+I169</f>
        <v>0</v>
      </c>
      <c r="L169" s="16">
        <f>F169+H169+J169</f>
        <v>0</v>
      </c>
      <c r="M169" s="13" t="s">
        <v>523</v>
      </c>
      <c r="P169" s="1" t="s">
        <v>308</v>
      </c>
      <c r="Q169">
        <v>1</v>
      </c>
      <c r="T169" s="1" t="s">
        <v>40</v>
      </c>
    </row>
    <row r="170" spans="1:20" ht="20.100000000000001" customHeight="1" x14ac:dyDescent="0.3">
      <c r="A170" s="17" t="s">
        <v>320</v>
      </c>
      <c r="B170" s="18"/>
      <c r="C170" s="19"/>
      <c r="D170" s="20"/>
      <c r="E170" s="20"/>
      <c r="F170" s="20">
        <f>ROUNDDOWN(SUMIF(Q169:Q169, "1", F169:F169), 0)</f>
        <v>0</v>
      </c>
      <c r="G170" s="20"/>
      <c r="H170" s="20">
        <f>ROUNDDOWN(SUMIF(Q169:Q169, "1", H169:H169), 0)</f>
        <v>0</v>
      </c>
      <c r="I170" s="20"/>
      <c r="J170" s="20">
        <f>ROUNDDOWN(SUMIF(Q169:Q169, "1", J169:J169), 0)</f>
        <v>0</v>
      </c>
      <c r="K170" s="20"/>
      <c r="L170" s="20">
        <f>F170+H170+J170</f>
        <v>0</v>
      </c>
      <c r="M170" s="18"/>
    </row>
    <row r="171" spans="1:20" ht="20.100000000000001" customHeight="1" x14ac:dyDescent="0.3">
      <c r="A171" s="14"/>
      <c r="B171" s="14"/>
      <c r="C171" s="21"/>
      <c r="D171" s="16"/>
      <c r="E171" s="16"/>
      <c r="F171" s="16"/>
      <c r="G171" s="16"/>
      <c r="H171" s="16"/>
      <c r="I171" s="16"/>
      <c r="J171" s="16"/>
      <c r="K171" s="16"/>
      <c r="L171" s="16"/>
      <c r="M171" s="14"/>
    </row>
    <row r="172" spans="1:20" ht="20.100000000000001" customHeight="1" x14ac:dyDescent="0.3">
      <c r="A172" s="65" t="s">
        <v>524</v>
      </c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22"/>
    </row>
    <row r="173" spans="1:20" ht="20.100000000000001" customHeight="1" x14ac:dyDescent="0.3">
      <c r="A173" s="13" t="s">
        <v>209</v>
      </c>
      <c r="B173" s="13" t="s">
        <v>210</v>
      </c>
      <c r="C173" s="15" t="s">
        <v>71</v>
      </c>
      <c r="D173" s="16">
        <v>1</v>
      </c>
      <c r="E173" s="16"/>
      <c r="F173" s="16">
        <f>ROUNDDOWN(D173*E173, 1)</f>
        <v>0</v>
      </c>
      <c r="G173" s="16"/>
      <c r="H173" s="16">
        <f>ROUNDDOWN(D173*G173, 1)</f>
        <v>0</v>
      </c>
      <c r="I173" s="16"/>
      <c r="J173" s="16">
        <f>ROUNDDOWN(D173*I173, 1)</f>
        <v>0</v>
      </c>
      <c r="K173" s="16">
        <f>E173+G173+I173</f>
        <v>0</v>
      </c>
      <c r="L173" s="16">
        <f>F173+H173+J173</f>
        <v>0</v>
      </c>
      <c r="M173" s="13" t="s">
        <v>525</v>
      </c>
      <c r="O173" s="1" t="s">
        <v>312</v>
      </c>
      <c r="P173" s="1" t="s">
        <v>308</v>
      </c>
      <c r="Q173">
        <v>1</v>
      </c>
    </row>
    <row r="174" spans="1:20" ht="20.100000000000001" customHeight="1" x14ac:dyDescent="0.3">
      <c r="A174" s="13" t="s">
        <v>526</v>
      </c>
      <c r="B174" s="13" t="s">
        <v>527</v>
      </c>
      <c r="C174" s="15" t="s">
        <v>528</v>
      </c>
      <c r="D174" s="16">
        <v>0.1</v>
      </c>
      <c r="E174" s="16"/>
      <c r="F174" s="16">
        <f>ROUNDDOWN(D174*E174, 1)</f>
        <v>0</v>
      </c>
      <c r="G174" s="16"/>
      <c r="H174" s="16">
        <f>ROUNDDOWN(D174*G174, 1)</f>
        <v>0</v>
      </c>
      <c r="I174" s="16"/>
      <c r="J174" s="16">
        <f>ROUNDDOWN(D174*I174, 1)</f>
        <v>0</v>
      </c>
      <c r="K174" s="16">
        <f>E174+G174+I174</f>
        <v>0</v>
      </c>
      <c r="L174" s="16">
        <f>F174+H174+J174</f>
        <v>0</v>
      </c>
      <c r="M174" s="13" t="s">
        <v>529</v>
      </c>
      <c r="P174" s="1" t="s">
        <v>308</v>
      </c>
      <c r="Q174">
        <v>1</v>
      </c>
      <c r="T174" s="1" t="s">
        <v>530</v>
      </c>
    </row>
    <row r="175" spans="1:20" ht="20.100000000000001" customHeight="1" x14ac:dyDescent="0.3">
      <c r="A175" s="17" t="s">
        <v>320</v>
      </c>
      <c r="B175" s="18"/>
      <c r="C175" s="19"/>
      <c r="D175" s="20"/>
      <c r="E175" s="20"/>
      <c r="F175" s="20">
        <f>ROUNDDOWN(SUMIF(Q173:Q174, "1", F173:F174), 0)</f>
        <v>0</v>
      </c>
      <c r="G175" s="20"/>
      <c r="H175" s="20">
        <f>ROUNDDOWN(SUMIF(Q173:Q174, "1", H173:H174), 0)</f>
        <v>0</v>
      </c>
      <c r="I175" s="20"/>
      <c r="J175" s="20">
        <f>ROUNDDOWN(SUMIF(Q173:Q174, "1", J173:J174), 0)</f>
        <v>0</v>
      </c>
      <c r="K175" s="20"/>
      <c r="L175" s="20">
        <f>F175+H175+J175</f>
        <v>0</v>
      </c>
      <c r="M175" s="18"/>
    </row>
    <row r="176" spans="1:20" ht="20.100000000000001" customHeight="1" x14ac:dyDescent="0.3">
      <c r="A176" s="14"/>
      <c r="B176" s="14"/>
      <c r="C176" s="21"/>
      <c r="D176" s="16"/>
      <c r="E176" s="16"/>
      <c r="F176" s="16"/>
      <c r="G176" s="16"/>
      <c r="H176" s="16"/>
      <c r="I176" s="16"/>
      <c r="J176" s="16"/>
      <c r="K176" s="16"/>
      <c r="L176" s="16"/>
      <c r="M176" s="14"/>
    </row>
    <row r="177" spans="1:20" ht="20.100000000000001" customHeight="1" x14ac:dyDescent="0.3">
      <c r="A177" s="65" t="s">
        <v>531</v>
      </c>
      <c r="B177" s="66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12" t="s">
        <v>532</v>
      </c>
    </row>
    <row r="178" spans="1:20" ht="20.100000000000001" customHeight="1" x14ac:dyDescent="0.3">
      <c r="A178" s="13" t="s">
        <v>69</v>
      </c>
      <c r="B178" s="13" t="s">
        <v>70</v>
      </c>
      <c r="C178" s="15" t="s">
        <v>71</v>
      </c>
      <c r="D178" s="16">
        <v>1</v>
      </c>
      <c r="E178" s="16"/>
      <c r="F178" s="16">
        <f>ROUNDDOWN(D178*E178, 1)</f>
        <v>0</v>
      </c>
      <c r="G178" s="16"/>
      <c r="H178" s="16">
        <f>ROUNDDOWN(D178*G178, 1)</f>
        <v>0</v>
      </c>
      <c r="I178" s="16"/>
      <c r="J178" s="16">
        <f>ROUNDDOWN(D178*I178, 1)</f>
        <v>0</v>
      </c>
      <c r="K178" s="16">
        <f>E178+G178+I178</f>
        <v>0</v>
      </c>
      <c r="L178" s="16">
        <f>F178+H178+J178</f>
        <v>0</v>
      </c>
      <c r="M178" s="13" t="s">
        <v>533</v>
      </c>
      <c r="O178" s="1" t="s">
        <v>312</v>
      </c>
      <c r="P178" s="1" t="s">
        <v>308</v>
      </c>
      <c r="Q178">
        <v>1</v>
      </c>
    </row>
    <row r="179" spans="1:20" ht="20.100000000000001" customHeight="1" x14ac:dyDescent="0.3">
      <c r="A179" s="13" t="s">
        <v>534</v>
      </c>
      <c r="B179" s="13" t="s">
        <v>527</v>
      </c>
      <c r="C179" s="15" t="s">
        <v>528</v>
      </c>
      <c r="D179" s="16">
        <v>0.1</v>
      </c>
      <c r="E179" s="16"/>
      <c r="F179" s="16">
        <f>ROUNDDOWN(D179*E179, 1)</f>
        <v>0</v>
      </c>
      <c r="G179" s="16"/>
      <c r="H179" s="16">
        <f>ROUNDDOWN(D179*G179, 1)</f>
        <v>0</v>
      </c>
      <c r="I179" s="16"/>
      <c r="J179" s="16">
        <f>ROUNDDOWN(D179*I179, 1)</f>
        <v>0</v>
      </c>
      <c r="K179" s="16">
        <f>E179+G179+I179</f>
        <v>0</v>
      </c>
      <c r="L179" s="16">
        <f>F179+H179+J179</f>
        <v>0</v>
      </c>
      <c r="M179" s="13" t="s">
        <v>535</v>
      </c>
      <c r="P179" s="1" t="s">
        <v>308</v>
      </c>
      <c r="Q179">
        <v>1</v>
      </c>
      <c r="T179" s="1" t="s">
        <v>536</v>
      </c>
    </row>
    <row r="180" spans="1:20" ht="20.100000000000001" customHeight="1" x14ac:dyDescent="0.3">
      <c r="A180" s="17" t="s">
        <v>320</v>
      </c>
      <c r="B180" s="18"/>
      <c r="C180" s="19"/>
      <c r="D180" s="20"/>
      <c r="E180" s="20"/>
      <c r="F180" s="20">
        <f>ROUNDDOWN(SUMIF(Q178:Q179, "1", F178:F179), 0)</f>
        <v>0</v>
      </c>
      <c r="G180" s="20"/>
      <c r="H180" s="20">
        <f>ROUNDDOWN(SUMIF(Q178:Q179, "1", H178:H179), 0)</f>
        <v>0</v>
      </c>
      <c r="I180" s="20"/>
      <c r="J180" s="20">
        <f>ROUNDDOWN(SUMIF(Q178:Q179, "1", J178:J179), 0)</f>
        <v>0</v>
      </c>
      <c r="K180" s="20"/>
      <c r="L180" s="20">
        <f>F180+H180+J180</f>
        <v>0</v>
      </c>
      <c r="M180" s="18"/>
    </row>
    <row r="181" spans="1:20" ht="20.100000000000001" customHeight="1" x14ac:dyDescent="0.3">
      <c r="A181" s="14"/>
      <c r="B181" s="14"/>
      <c r="C181" s="21"/>
      <c r="D181" s="16"/>
      <c r="E181" s="16"/>
      <c r="F181" s="16"/>
      <c r="G181" s="16"/>
      <c r="H181" s="16"/>
      <c r="I181" s="16"/>
      <c r="J181" s="16"/>
      <c r="K181" s="16"/>
      <c r="L181" s="16"/>
      <c r="M181" s="14"/>
    </row>
    <row r="182" spans="1:20" ht="20.100000000000001" customHeight="1" x14ac:dyDescent="0.3">
      <c r="A182" s="65" t="s">
        <v>537</v>
      </c>
      <c r="B182" s="66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12" t="s">
        <v>538</v>
      </c>
    </row>
    <row r="183" spans="1:20" ht="20.100000000000001" customHeight="1" x14ac:dyDescent="0.3">
      <c r="A183" s="13" t="s">
        <v>230</v>
      </c>
      <c r="B183" s="13" t="s">
        <v>218</v>
      </c>
      <c r="C183" s="15" t="s">
        <v>219</v>
      </c>
      <c r="D183" s="16">
        <v>7.5999999999999998E-2</v>
      </c>
      <c r="E183" s="16"/>
      <c r="F183" s="16">
        <f>ROUNDDOWN(D183*E183, 1)</f>
        <v>0</v>
      </c>
      <c r="G183" s="16"/>
      <c r="H183" s="16">
        <f>ROUNDDOWN(D183*G183, 1)</f>
        <v>0</v>
      </c>
      <c r="I183" s="16"/>
      <c r="J183" s="16">
        <f>ROUNDDOWN(D183*I183, 1)</f>
        <v>0</v>
      </c>
      <c r="K183" s="16">
        <f>E183+G183+I183</f>
        <v>0</v>
      </c>
      <c r="L183" s="16">
        <f>F183+H183+J183</f>
        <v>0</v>
      </c>
      <c r="M183" s="13" t="s">
        <v>539</v>
      </c>
      <c r="O183" s="1" t="s">
        <v>319</v>
      </c>
      <c r="P183" s="1" t="s">
        <v>308</v>
      </c>
      <c r="Q183">
        <v>1</v>
      </c>
    </row>
    <row r="184" spans="1:20" ht="20.100000000000001" customHeight="1" x14ac:dyDescent="0.3">
      <c r="A184" s="13" t="s">
        <v>225</v>
      </c>
      <c r="B184" s="13" t="s">
        <v>218</v>
      </c>
      <c r="C184" s="15" t="s">
        <v>219</v>
      </c>
      <c r="D184" s="16">
        <v>1.2E-2</v>
      </c>
      <c r="E184" s="16"/>
      <c r="F184" s="16">
        <f>ROUNDDOWN(D184*E184, 1)</f>
        <v>0</v>
      </c>
      <c r="G184" s="16"/>
      <c r="H184" s="16">
        <f>ROUNDDOWN(D184*G184, 1)</f>
        <v>0</v>
      </c>
      <c r="I184" s="16"/>
      <c r="J184" s="16">
        <f>ROUNDDOWN(D184*I184, 1)</f>
        <v>0</v>
      </c>
      <c r="K184" s="16">
        <f>E184+G184+I184</f>
        <v>0</v>
      </c>
      <c r="L184" s="16">
        <f>F184+H184+J184</f>
        <v>0</v>
      </c>
      <c r="M184" s="13" t="s">
        <v>379</v>
      </c>
      <c r="O184" s="1" t="s">
        <v>319</v>
      </c>
      <c r="P184" s="1" t="s">
        <v>308</v>
      </c>
      <c r="Q184">
        <v>1</v>
      </c>
    </row>
    <row r="185" spans="1:20" ht="20.100000000000001" customHeight="1" x14ac:dyDescent="0.3">
      <c r="A185" s="17" t="s">
        <v>320</v>
      </c>
      <c r="B185" s="18"/>
      <c r="C185" s="19"/>
      <c r="D185" s="20"/>
      <c r="E185" s="20"/>
      <c r="F185" s="20">
        <f>ROUNDDOWN(SUMIF(Q183:Q184, "1", F183:F184), 0)</f>
        <v>0</v>
      </c>
      <c r="G185" s="20"/>
      <c r="H185" s="20">
        <f>ROUNDDOWN(SUMIF(Q183:Q184, "1", H183:H184), 0)</f>
        <v>0</v>
      </c>
      <c r="I185" s="20"/>
      <c r="J185" s="20">
        <f>ROUNDDOWN(SUMIF(Q183:Q184, "1", J183:J184), 0)</f>
        <v>0</v>
      </c>
      <c r="K185" s="20"/>
      <c r="L185" s="20">
        <f>F185+H185+J185</f>
        <v>0</v>
      </c>
      <c r="M185" s="18"/>
    </row>
    <row r="186" spans="1:20" ht="20.100000000000001" customHeight="1" x14ac:dyDescent="0.3">
      <c r="A186" s="14"/>
      <c r="B186" s="14"/>
      <c r="C186" s="21"/>
      <c r="D186" s="16"/>
      <c r="E186" s="16"/>
      <c r="F186" s="16"/>
      <c r="G186" s="16"/>
      <c r="H186" s="16"/>
      <c r="I186" s="16"/>
      <c r="J186" s="16"/>
      <c r="K186" s="16"/>
      <c r="L186" s="16"/>
      <c r="M186" s="14"/>
    </row>
    <row r="187" spans="1:20" ht="20.100000000000001" customHeight="1" x14ac:dyDescent="0.3">
      <c r="A187" s="65" t="s">
        <v>540</v>
      </c>
      <c r="B187" s="66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12" t="s">
        <v>538</v>
      </c>
    </row>
    <row r="188" spans="1:20" ht="20.100000000000001" customHeight="1" x14ac:dyDescent="0.3">
      <c r="A188" s="13" t="s">
        <v>230</v>
      </c>
      <c r="B188" s="13" t="s">
        <v>218</v>
      </c>
      <c r="C188" s="15" t="s">
        <v>219</v>
      </c>
      <c r="D188" s="16">
        <v>9.9199999999999997E-2</v>
      </c>
      <c r="E188" s="16"/>
      <c r="F188" s="16">
        <f>ROUNDDOWN(D188*E188, 1)</f>
        <v>0</v>
      </c>
      <c r="G188" s="16"/>
      <c r="H188" s="16">
        <f>ROUNDDOWN(D188*G188, 1)</f>
        <v>0</v>
      </c>
      <c r="I188" s="16"/>
      <c r="J188" s="16">
        <f>ROUNDDOWN(D188*I188, 1)</f>
        <v>0</v>
      </c>
      <c r="K188" s="16">
        <f>E188+G188+I188</f>
        <v>0</v>
      </c>
      <c r="L188" s="16">
        <f>F188+H188+J188</f>
        <v>0</v>
      </c>
      <c r="M188" s="13" t="s">
        <v>539</v>
      </c>
      <c r="O188" s="1" t="s">
        <v>507</v>
      </c>
      <c r="P188" s="1" t="s">
        <v>308</v>
      </c>
      <c r="Q188">
        <v>1</v>
      </c>
    </row>
    <row r="189" spans="1:20" ht="20.100000000000001" customHeight="1" x14ac:dyDescent="0.3">
      <c r="A189" s="13" t="s">
        <v>225</v>
      </c>
      <c r="B189" s="13" t="s">
        <v>218</v>
      </c>
      <c r="C189" s="15" t="s">
        <v>219</v>
      </c>
      <c r="D189" s="16">
        <v>1.6E-2</v>
      </c>
      <c r="E189" s="16"/>
      <c r="F189" s="16">
        <f>ROUNDDOWN(D189*E189, 1)</f>
        <v>0</v>
      </c>
      <c r="G189" s="16"/>
      <c r="H189" s="16">
        <f>ROUNDDOWN(D189*G189, 1)</f>
        <v>0</v>
      </c>
      <c r="I189" s="16"/>
      <c r="J189" s="16">
        <f>ROUNDDOWN(D189*I189, 1)</f>
        <v>0</v>
      </c>
      <c r="K189" s="16">
        <f>E189+G189+I189</f>
        <v>0</v>
      </c>
      <c r="L189" s="16">
        <f>F189+H189+J189</f>
        <v>0</v>
      </c>
      <c r="M189" s="13" t="s">
        <v>379</v>
      </c>
      <c r="O189" s="1" t="s">
        <v>507</v>
      </c>
      <c r="P189" s="1" t="s">
        <v>308</v>
      </c>
      <c r="Q189">
        <v>1</v>
      </c>
    </row>
    <row r="190" spans="1:20" ht="20.100000000000001" customHeight="1" x14ac:dyDescent="0.3">
      <c r="A190" s="17" t="s">
        <v>320</v>
      </c>
      <c r="B190" s="18"/>
      <c r="C190" s="19"/>
      <c r="D190" s="20"/>
      <c r="E190" s="20"/>
      <c r="F190" s="20">
        <f>ROUNDDOWN(SUMIF(Q188:Q189, "1", F188:F189), 0)</f>
        <v>0</v>
      </c>
      <c r="G190" s="20"/>
      <c r="H190" s="20">
        <f>ROUNDDOWN(SUMIF(Q188:Q189, "1", H188:H189), 0)</f>
        <v>0</v>
      </c>
      <c r="I190" s="20"/>
      <c r="J190" s="20">
        <f>ROUNDDOWN(SUMIF(Q188:Q189, "1", J188:J189), 0)</f>
        <v>0</v>
      </c>
      <c r="K190" s="20"/>
      <c r="L190" s="20">
        <f>F190+H190+J190</f>
        <v>0</v>
      </c>
      <c r="M190" s="18"/>
    </row>
    <row r="191" spans="1:20" ht="20.100000000000001" customHeight="1" x14ac:dyDescent="0.3">
      <c r="A191" s="14"/>
      <c r="B191" s="14"/>
      <c r="C191" s="21"/>
      <c r="D191" s="16"/>
      <c r="E191" s="16"/>
      <c r="F191" s="16"/>
      <c r="G191" s="16"/>
      <c r="H191" s="16"/>
      <c r="I191" s="16"/>
      <c r="J191" s="16"/>
      <c r="K191" s="16"/>
      <c r="L191" s="16"/>
      <c r="M191" s="14"/>
    </row>
    <row r="192" spans="1:20" ht="20.100000000000001" customHeight="1" x14ac:dyDescent="0.3">
      <c r="A192" s="65" t="s">
        <v>541</v>
      </c>
      <c r="B192" s="66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12" t="s">
        <v>538</v>
      </c>
    </row>
    <row r="193" spans="1:17" ht="20.100000000000001" customHeight="1" x14ac:dyDescent="0.3">
      <c r="A193" s="13" t="s">
        <v>230</v>
      </c>
      <c r="B193" s="13" t="s">
        <v>218</v>
      </c>
      <c r="C193" s="15" t="s">
        <v>219</v>
      </c>
      <c r="D193" s="16">
        <v>0.10640000000000001</v>
      </c>
      <c r="E193" s="16"/>
      <c r="F193" s="16">
        <f>ROUNDDOWN(D193*E193, 1)</f>
        <v>0</v>
      </c>
      <c r="G193" s="16"/>
      <c r="H193" s="16">
        <f>ROUNDDOWN(D193*G193, 1)</f>
        <v>0</v>
      </c>
      <c r="I193" s="16"/>
      <c r="J193" s="16">
        <f>ROUNDDOWN(D193*I193, 1)</f>
        <v>0</v>
      </c>
      <c r="K193" s="16">
        <f>E193+G193+I193</f>
        <v>0</v>
      </c>
      <c r="L193" s="16">
        <f>F193+H193+J193</f>
        <v>0</v>
      </c>
      <c r="M193" s="13" t="s">
        <v>539</v>
      </c>
      <c r="O193" s="1" t="s">
        <v>319</v>
      </c>
      <c r="P193" s="1" t="s">
        <v>308</v>
      </c>
      <c r="Q193">
        <v>1</v>
      </c>
    </row>
    <row r="194" spans="1:17" ht="20.100000000000001" customHeight="1" x14ac:dyDescent="0.3">
      <c r="A194" s="13" t="s">
        <v>225</v>
      </c>
      <c r="B194" s="13" t="s">
        <v>218</v>
      </c>
      <c r="C194" s="15" t="s">
        <v>219</v>
      </c>
      <c r="D194" s="16">
        <v>1.6800000000000002E-2</v>
      </c>
      <c r="E194" s="16"/>
      <c r="F194" s="16">
        <f>ROUNDDOWN(D194*E194, 1)</f>
        <v>0</v>
      </c>
      <c r="G194" s="16"/>
      <c r="H194" s="16">
        <f>ROUNDDOWN(D194*G194, 1)</f>
        <v>0</v>
      </c>
      <c r="I194" s="16"/>
      <c r="J194" s="16">
        <f>ROUNDDOWN(D194*I194, 1)</f>
        <v>0</v>
      </c>
      <c r="K194" s="16">
        <f>E194+G194+I194</f>
        <v>0</v>
      </c>
      <c r="L194" s="16">
        <f>F194+H194+J194</f>
        <v>0</v>
      </c>
      <c r="M194" s="13" t="s">
        <v>379</v>
      </c>
      <c r="O194" s="1" t="s">
        <v>319</v>
      </c>
      <c r="P194" s="1" t="s">
        <v>308</v>
      </c>
      <c r="Q194">
        <v>1</v>
      </c>
    </row>
    <row r="195" spans="1:17" ht="20.100000000000001" customHeight="1" x14ac:dyDescent="0.3">
      <c r="A195" s="17" t="s">
        <v>320</v>
      </c>
      <c r="B195" s="18"/>
      <c r="C195" s="19"/>
      <c r="D195" s="20"/>
      <c r="E195" s="20"/>
      <c r="F195" s="20">
        <f>ROUNDDOWN(SUMIF(Q193:Q194, "1", F193:F194), 0)</f>
        <v>0</v>
      </c>
      <c r="G195" s="20"/>
      <c r="H195" s="20">
        <f>ROUNDDOWN(SUMIF(Q193:Q194, "1", H193:H194), 0)</f>
        <v>0</v>
      </c>
      <c r="I195" s="20"/>
      <c r="J195" s="20">
        <f>ROUNDDOWN(SUMIF(Q193:Q194, "1", J193:J194), 0)</f>
        <v>0</v>
      </c>
      <c r="K195" s="20"/>
      <c r="L195" s="20">
        <f>F195+H195+J195</f>
        <v>0</v>
      </c>
      <c r="M195" s="18"/>
    </row>
    <row r="196" spans="1:17" ht="20.100000000000001" customHeight="1" x14ac:dyDescent="0.3">
      <c r="A196" s="14"/>
      <c r="B196" s="14"/>
      <c r="C196" s="21"/>
      <c r="D196" s="16"/>
      <c r="E196" s="16"/>
      <c r="F196" s="16"/>
      <c r="G196" s="16"/>
      <c r="H196" s="16"/>
      <c r="I196" s="16"/>
      <c r="J196" s="16"/>
      <c r="K196" s="16"/>
      <c r="L196" s="16"/>
      <c r="M196" s="14"/>
    </row>
    <row r="197" spans="1:17" ht="20.100000000000001" customHeight="1" x14ac:dyDescent="0.3">
      <c r="A197" s="65" t="s">
        <v>542</v>
      </c>
      <c r="B197" s="66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22"/>
    </row>
    <row r="198" spans="1:17" ht="20.100000000000001" customHeight="1" x14ac:dyDescent="0.3">
      <c r="A198" s="13" t="s">
        <v>151</v>
      </c>
      <c r="B198" s="13" t="s">
        <v>152</v>
      </c>
      <c r="C198" s="15" t="s">
        <v>44</v>
      </c>
      <c r="D198" s="16">
        <v>0.03</v>
      </c>
      <c r="E198" s="16"/>
      <c r="F198" s="16">
        <f>ROUNDDOWN(D198*E198, 1)</f>
        <v>0</v>
      </c>
      <c r="G198" s="16"/>
      <c r="H198" s="16">
        <f>ROUNDDOWN(D198*G198, 1)</f>
        <v>0</v>
      </c>
      <c r="I198" s="16"/>
      <c r="J198" s="16">
        <f>ROUNDDOWN(D198*I198, 1)</f>
        <v>0</v>
      </c>
      <c r="K198" s="16">
        <f>E198+G198+I198</f>
        <v>0</v>
      </c>
      <c r="L198" s="16">
        <f>F198+H198+J198</f>
        <v>0</v>
      </c>
      <c r="M198" s="13" t="s">
        <v>436</v>
      </c>
      <c r="O198" s="1" t="s">
        <v>312</v>
      </c>
      <c r="P198" s="1" t="s">
        <v>308</v>
      </c>
      <c r="Q198">
        <v>1</v>
      </c>
    </row>
    <row r="199" spans="1:17" ht="20.100000000000001" customHeight="1" x14ac:dyDescent="0.3">
      <c r="A199" s="17" t="s">
        <v>320</v>
      </c>
      <c r="B199" s="18"/>
      <c r="C199" s="19"/>
      <c r="D199" s="20"/>
      <c r="E199" s="20"/>
      <c r="F199" s="20">
        <f>ROUNDDOWN(SUMIF(Q198:Q198, "1", F198:F198), 0)</f>
        <v>0</v>
      </c>
      <c r="G199" s="20"/>
      <c r="H199" s="20">
        <f>ROUNDDOWN(SUMIF(Q198:Q198, "1", H198:H198), 0)</f>
        <v>0</v>
      </c>
      <c r="I199" s="20"/>
      <c r="J199" s="20">
        <f>ROUNDDOWN(SUMIF(Q198:Q198, "1", J198:J198), 0)</f>
        <v>0</v>
      </c>
      <c r="K199" s="20"/>
      <c r="L199" s="20">
        <f>F199+H199+J199</f>
        <v>0</v>
      </c>
      <c r="M199" s="18"/>
    </row>
    <row r="200" spans="1:17" ht="20.100000000000001" customHeight="1" x14ac:dyDescent="0.3">
      <c r="A200" s="14"/>
      <c r="B200" s="14"/>
      <c r="C200" s="21"/>
      <c r="D200" s="16"/>
      <c r="E200" s="16"/>
      <c r="F200" s="16"/>
      <c r="G200" s="16"/>
      <c r="H200" s="16"/>
      <c r="I200" s="16"/>
      <c r="J200" s="16"/>
      <c r="K200" s="16"/>
      <c r="L200" s="16"/>
      <c r="M200" s="14"/>
    </row>
    <row r="201" spans="1:17" ht="20.100000000000001" customHeight="1" x14ac:dyDescent="0.3">
      <c r="A201" s="65" t="s">
        <v>543</v>
      </c>
      <c r="B201" s="66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12" t="s">
        <v>538</v>
      </c>
    </row>
    <row r="202" spans="1:17" ht="20.100000000000001" customHeight="1" x14ac:dyDescent="0.3">
      <c r="A202" s="13" t="s">
        <v>151</v>
      </c>
      <c r="B202" s="13" t="s">
        <v>152</v>
      </c>
      <c r="C202" s="15" t="s">
        <v>44</v>
      </c>
      <c r="D202" s="16">
        <v>0.03</v>
      </c>
      <c r="E202" s="16"/>
      <c r="F202" s="16">
        <f>ROUNDDOWN(D202*E202, 1)</f>
        <v>0</v>
      </c>
      <c r="G202" s="16"/>
      <c r="H202" s="16">
        <f>ROUNDDOWN(D202*G202, 1)</f>
        <v>0</v>
      </c>
      <c r="I202" s="16"/>
      <c r="J202" s="16">
        <f>ROUNDDOWN(D202*I202, 1)</f>
        <v>0</v>
      </c>
      <c r="K202" s="16">
        <f>E202+G202+I202</f>
        <v>0</v>
      </c>
      <c r="L202" s="16">
        <f>F202+H202+J202</f>
        <v>0</v>
      </c>
      <c r="M202" s="13" t="s">
        <v>436</v>
      </c>
      <c r="O202" s="1" t="s">
        <v>312</v>
      </c>
      <c r="P202" s="1" t="s">
        <v>308</v>
      </c>
      <c r="Q202">
        <v>1</v>
      </c>
    </row>
    <row r="203" spans="1:17" ht="20.100000000000001" customHeight="1" x14ac:dyDescent="0.3">
      <c r="A203" s="17" t="s">
        <v>320</v>
      </c>
      <c r="B203" s="18"/>
      <c r="C203" s="19"/>
      <c r="D203" s="20"/>
      <c r="E203" s="20"/>
      <c r="F203" s="20">
        <f>ROUNDDOWN(SUMIF(Q202:Q202, "1", F202:F202), 0)</f>
        <v>0</v>
      </c>
      <c r="G203" s="20"/>
      <c r="H203" s="20">
        <f>ROUNDDOWN(SUMIF(Q202:Q202, "1", H202:H202), 0)</f>
        <v>0</v>
      </c>
      <c r="I203" s="20"/>
      <c r="J203" s="20">
        <f>ROUNDDOWN(SUMIF(Q202:Q202, "1", J202:J202), 0)</f>
        <v>0</v>
      </c>
      <c r="K203" s="20"/>
      <c r="L203" s="20">
        <f>F203+H203+J203</f>
        <v>0</v>
      </c>
      <c r="M203" s="18"/>
    </row>
    <row r="204" spans="1:17" ht="20.100000000000001" customHeight="1" x14ac:dyDescent="0.3">
      <c r="A204" s="14"/>
      <c r="B204" s="14"/>
      <c r="C204" s="21"/>
      <c r="D204" s="16"/>
      <c r="E204" s="16"/>
      <c r="F204" s="16"/>
      <c r="G204" s="16"/>
      <c r="H204" s="16"/>
      <c r="I204" s="16"/>
      <c r="J204" s="16"/>
      <c r="K204" s="16"/>
      <c r="L204" s="16"/>
      <c r="M204" s="14"/>
    </row>
    <row r="205" spans="1:17" ht="20.100000000000001" customHeight="1" x14ac:dyDescent="0.3">
      <c r="A205" s="65" t="s">
        <v>544</v>
      </c>
      <c r="B205" s="66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22"/>
    </row>
    <row r="206" spans="1:17" ht="20.100000000000001" customHeight="1" x14ac:dyDescent="0.3">
      <c r="A206" s="13" t="s">
        <v>545</v>
      </c>
      <c r="B206" s="13" t="s">
        <v>546</v>
      </c>
      <c r="C206" s="15" t="s">
        <v>36</v>
      </c>
      <c r="D206" s="16">
        <v>0.1</v>
      </c>
      <c r="E206" s="16"/>
      <c r="F206" s="16">
        <f>ROUNDDOWN(D206*E206, 1)</f>
        <v>0</v>
      </c>
      <c r="G206" s="16"/>
      <c r="H206" s="16">
        <f>ROUNDDOWN(D206*G206, 1)</f>
        <v>0</v>
      </c>
      <c r="I206" s="16"/>
      <c r="J206" s="16">
        <f>ROUNDDOWN(D206*I206, 1)</f>
        <v>0</v>
      </c>
      <c r="K206" s="16">
        <f>E206+G206+I206</f>
        <v>0</v>
      </c>
      <c r="L206" s="16">
        <f>F206+H206+J206</f>
        <v>0</v>
      </c>
      <c r="M206" s="13" t="s">
        <v>547</v>
      </c>
      <c r="P206" s="1" t="s">
        <v>308</v>
      </c>
      <c r="Q206">
        <v>1</v>
      </c>
    </row>
    <row r="207" spans="1:17" ht="20.100000000000001" customHeight="1" x14ac:dyDescent="0.3">
      <c r="A207" s="13" t="s">
        <v>548</v>
      </c>
      <c r="B207" s="14"/>
      <c r="C207" s="15" t="s">
        <v>36</v>
      </c>
      <c r="D207" s="16">
        <v>0.1</v>
      </c>
      <c r="E207" s="16"/>
      <c r="F207" s="16">
        <f>ROUNDDOWN(D207*E207, 1)</f>
        <v>0</v>
      </c>
      <c r="G207" s="16"/>
      <c r="H207" s="16">
        <f>ROUNDDOWN(D207*G207, 1)</f>
        <v>0</v>
      </c>
      <c r="I207" s="16"/>
      <c r="J207" s="16">
        <f>ROUNDDOWN(D207*I207, 1)</f>
        <v>0</v>
      </c>
      <c r="K207" s="16">
        <f>E207+G207+I207</f>
        <v>0</v>
      </c>
      <c r="L207" s="16">
        <f>F207+H207+J207</f>
        <v>0</v>
      </c>
      <c r="M207" s="13" t="s">
        <v>549</v>
      </c>
      <c r="P207" s="1" t="s">
        <v>308</v>
      </c>
      <c r="Q207">
        <v>1</v>
      </c>
    </row>
    <row r="208" spans="1:17" ht="20.100000000000001" customHeight="1" x14ac:dyDescent="0.3">
      <c r="A208" s="17" t="s">
        <v>320</v>
      </c>
      <c r="B208" s="18"/>
      <c r="C208" s="19"/>
      <c r="D208" s="20"/>
      <c r="E208" s="20"/>
      <c r="F208" s="20">
        <f>ROUNDDOWN(SUMIF(Q206:Q207, "1", F206:F207), 0)</f>
        <v>0</v>
      </c>
      <c r="G208" s="20"/>
      <c r="H208" s="20">
        <f>ROUNDDOWN(SUMIF(Q206:Q207, "1", H206:H207), 0)</f>
        <v>0</v>
      </c>
      <c r="I208" s="20"/>
      <c r="J208" s="20">
        <f>ROUNDDOWN(SUMIF(Q206:Q207, "1", J206:J207), 0)</f>
        <v>0</v>
      </c>
      <c r="K208" s="20"/>
      <c r="L208" s="20">
        <f>F208+H208+J208</f>
        <v>0</v>
      </c>
      <c r="M208" s="18"/>
    </row>
    <row r="209" spans="1:17" ht="20.100000000000001" customHeight="1" x14ac:dyDescent="0.3">
      <c r="A209" s="14"/>
      <c r="B209" s="14"/>
      <c r="C209" s="21"/>
      <c r="D209" s="16"/>
      <c r="E209" s="16"/>
      <c r="F209" s="16"/>
      <c r="G209" s="16"/>
      <c r="H209" s="16"/>
      <c r="I209" s="16"/>
      <c r="J209" s="16"/>
      <c r="K209" s="16"/>
      <c r="L209" s="16"/>
      <c r="M209" s="14"/>
    </row>
    <row r="210" spans="1:17" ht="20.100000000000001" customHeight="1" x14ac:dyDescent="0.3">
      <c r="A210" s="65" t="s">
        <v>550</v>
      </c>
      <c r="B210" s="66"/>
      <c r="C210" s="66"/>
      <c r="D210" s="66"/>
      <c r="E210" s="66"/>
      <c r="F210" s="66"/>
      <c r="G210" s="66"/>
      <c r="H210" s="66"/>
      <c r="I210" s="66"/>
      <c r="J210" s="66"/>
      <c r="K210" s="66"/>
      <c r="L210" s="66"/>
      <c r="M210" s="22"/>
    </row>
    <row r="211" spans="1:17" ht="20.100000000000001" customHeight="1" x14ac:dyDescent="0.3">
      <c r="A211" s="13" t="s">
        <v>545</v>
      </c>
      <c r="B211" s="13" t="s">
        <v>546</v>
      </c>
      <c r="C211" s="15" t="s">
        <v>36</v>
      </c>
      <c r="D211" s="16">
        <v>0.1</v>
      </c>
      <c r="E211" s="16"/>
      <c r="F211" s="16">
        <f>ROUNDDOWN(D211*E211, 1)</f>
        <v>0</v>
      </c>
      <c r="G211" s="16"/>
      <c r="H211" s="16">
        <f>ROUNDDOWN(D211*G211, 1)</f>
        <v>0</v>
      </c>
      <c r="I211" s="16"/>
      <c r="J211" s="16">
        <f>ROUNDDOWN(D211*I211, 1)</f>
        <v>0</v>
      </c>
      <c r="K211" s="16">
        <f>E211+G211+I211</f>
        <v>0</v>
      </c>
      <c r="L211" s="16">
        <f>F211+H211+J211</f>
        <v>0</v>
      </c>
      <c r="M211" s="13" t="s">
        <v>547</v>
      </c>
      <c r="P211" s="1" t="s">
        <v>308</v>
      </c>
      <c r="Q211">
        <v>1</v>
      </c>
    </row>
    <row r="212" spans="1:17" ht="20.100000000000001" customHeight="1" x14ac:dyDescent="0.3">
      <c r="A212" s="13" t="s">
        <v>551</v>
      </c>
      <c r="B212" s="13" t="s">
        <v>552</v>
      </c>
      <c r="C212" s="15" t="s">
        <v>36</v>
      </c>
      <c r="D212" s="16">
        <v>0.1</v>
      </c>
      <c r="E212" s="16"/>
      <c r="F212" s="16">
        <f>ROUNDDOWN(D212*E212, 1)</f>
        <v>0</v>
      </c>
      <c r="G212" s="16"/>
      <c r="H212" s="16">
        <f>ROUNDDOWN(D212*G212, 1)</f>
        <v>0</v>
      </c>
      <c r="I212" s="16"/>
      <c r="J212" s="16">
        <f>ROUNDDOWN(D212*I212, 1)</f>
        <v>0</v>
      </c>
      <c r="K212" s="16">
        <f>E212+G212+I212</f>
        <v>0</v>
      </c>
      <c r="L212" s="16">
        <f>F212+H212+J212</f>
        <v>0</v>
      </c>
      <c r="M212" s="13" t="s">
        <v>553</v>
      </c>
      <c r="P212" s="1" t="s">
        <v>308</v>
      </c>
      <c r="Q212">
        <v>1</v>
      </c>
    </row>
    <row r="213" spans="1:17" ht="20.100000000000001" customHeight="1" x14ac:dyDescent="0.3">
      <c r="A213" s="17" t="s">
        <v>320</v>
      </c>
      <c r="B213" s="18"/>
      <c r="C213" s="19"/>
      <c r="D213" s="20"/>
      <c r="E213" s="20"/>
      <c r="F213" s="20">
        <f>ROUNDDOWN(SUMIF(Q211:Q212, "1", F211:F212), 0)</f>
        <v>0</v>
      </c>
      <c r="G213" s="20"/>
      <c r="H213" s="20">
        <f>ROUNDDOWN(SUMIF(Q211:Q212, "1", H211:H212), 0)</f>
        <v>0</v>
      </c>
      <c r="I213" s="20"/>
      <c r="J213" s="20">
        <f>ROUNDDOWN(SUMIF(Q211:Q212, "1", J211:J212), 0)</f>
        <v>0</v>
      </c>
      <c r="K213" s="20"/>
      <c r="L213" s="20">
        <f>F213+H213+J213</f>
        <v>0</v>
      </c>
      <c r="M213" s="18"/>
    </row>
    <row r="214" spans="1:17" ht="20.100000000000001" customHeight="1" x14ac:dyDescent="0.3">
      <c r="A214" s="14"/>
      <c r="B214" s="14"/>
      <c r="C214" s="21"/>
      <c r="D214" s="16"/>
      <c r="E214" s="16"/>
      <c r="F214" s="16"/>
      <c r="G214" s="16"/>
      <c r="H214" s="16"/>
      <c r="I214" s="16"/>
      <c r="J214" s="16"/>
      <c r="K214" s="16"/>
      <c r="L214" s="16"/>
      <c r="M214" s="14"/>
    </row>
    <row r="215" spans="1:17" ht="20.100000000000001" customHeight="1" x14ac:dyDescent="0.3">
      <c r="A215" s="65" t="s">
        <v>554</v>
      </c>
      <c r="B215" s="66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12" t="s">
        <v>555</v>
      </c>
    </row>
    <row r="216" spans="1:17" ht="20.100000000000001" customHeight="1" x14ac:dyDescent="0.3">
      <c r="A216" s="13" t="s">
        <v>556</v>
      </c>
      <c r="B216" s="13" t="s">
        <v>557</v>
      </c>
      <c r="C216" s="15" t="s">
        <v>36</v>
      </c>
      <c r="D216" s="16">
        <v>1</v>
      </c>
      <c r="E216" s="16"/>
      <c r="F216" s="16">
        <f>ROUNDDOWN(D216*E216, 1)</f>
        <v>0</v>
      </c>
      <c r="G216" s="16"/>
      <c r="H216" s="16">
        <f>ROUNDDOWN(D216*G216, 1)</f>
        <v>0</v>
      </c>
      <c r="I216" s="16"/>
      <c r="J216" s="16">
        <f>ROUNDDOWN(D216*I216, 1)</f>
        <v>0</v>
      </c>
      <c r="K216" s="16">
        <f>E216+G216+I216</f>
        <v>0</v>
      </c>
      <c r="L216" s="16">
        <f>F216+H216+J216</f>
        <v>0</v>
      </c>
      <c r="M216" s="13" t="s">
        <v>558</v>
      </c>
      <c r="P216" s="1" t="s">
        <v>308</v>
      </c>
      <c r="Q216">
        <v>1</v>
      </c>
    </row>
    <row r="217" spans="1:17" ht="20.100000000000001" customHeight="1" x14ac:dyDescent="0.3">
      <c r="A217" s="13" t="s">
        <v>548</v>
      </c>
      <c r="B217" s="13" t="s">
        <v>559</v>
      </c>
      <c r="C217" s="15" t="s">
        <v>36</v>
      </c>
      <c r="D217" s="16">
        <v>1</v>
      </c>
      <c r="E217" s="16"/>
      <c r="F217" s="16">
        <f>ROUNDDOWN(D217*E217, 1)</f>
        <v>0</v>
      </c>
      <c r="G217" s="16"/>
      <c r="H217" s="16">
        <f>ROUNDDOWN(D217*G217, 1)</f>
        <v>0</v>
      </c>
      <c r="I217" s="16"/>
      <c r="J217" s="16">
        <f>ROUNDDOWN(D217*I217, 1)</f>
        <v>0</v>
      </c>
      <c r="K217" s="16">
        <f>E217+G217+I217</f>
        <v>0</v>
      </c>
      <c r="L217" s="16">
        <f>F217+H217+J217</f>
        <v>0</v>
      </c>
      <c r="M217" s="13" t="s">
        <v>560</v>
      </c>
      <c r="P217" s="1" t="s">
        <v>308</v>
      </c>
      <c r="Q217">
        <v>1</v>
      </c>
    </row>
    <row r="218" spans="1:17" ht="20.100000000000001" customHeight="1" x14ac:dyDescent="0.3">
      <c r="A218" s="17" t="s">
        <v>320</v>
      </c>
      <c r="B218" s="18"/>
      <c r="C218" s="19"/>
      <c r="D218" s="20"/>
      <c r="E218" s="20"/>
      <c r="F218" s="20">
        <f>ROUNDDOWN(SUMIF(Q216:Q217, "1", F216:F217), 0)</f>
        <v>0</v>
      </c>
      <c r="G218" s="20"/>
      <c r="H218" s="20">
        <f>ROUNDDOWN(SUMIF(Q216:Q217, "1", H216:H217), 0)</f>
        <v>0</v>
      </c>
      <c r="I218" s="20"/>
      <c r="J218" s="20">
        <f>ROUNDDOWN(SUMIF(Q216:Q217, "1", J216:J217), 0)</f>
        <v>0</v>
      </c>
      <c r="K218" s="20"/>
      <c r="L218" s="20">
        <f>F218+H218+J218</f>
        <v>0</v>
      </c>
      <c r="M218" s="18"/>
    </row>
    <row r="219" spans="1:17" ht="20.100000000000001" customHeight="1" x14ac:dyDescent="0.3">
      <c r="A219" s="14"/>
      <c r="B219" s="14"/>
      <c r="C219" s="21"/>
      <c r="D219" s="16"/>
      <c r="E219" s="16"/>
      <c r="F219" s="16"/>
      <c r="G219" s="16"/>
      <c r="H219" s="16"/>
      <c r="I219" s="16"/>
      <c r="J219" s="16"/>
      <c r="K219" s="16"/>
      <c r="L219" s="16"/>
      <c r="M219" s="14"/>
    </row>
    <row r="220" spans="1:17" ht="20.100000000000001" customHeight="1" x14ac:dyDescent="0.3">
      <c r="A220" s="65" t="s">
        <v>561</v>
      </c>
      <c r="B220" s="66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12" t="s">
        <v>555</v>
      </c>
    </row>
    <row r="221" spans="1:17" ht="20.100000000000001" customHeight="1" x14ac:dyDescent="0.3">
      <c r="A221" s="13" t="s">
        <v>556</v>
      </c>
      <c r="B221" s="13" t="s">
        <v>557</v>
      </c>
      <c r="C221" s="15" t="s">
        <v>36</v>
      </c>
      <c r="D221" s="16">
        <v>1</v>
      </c>
      <c r="E221" s="16"/>
      <c r="F221" s="16">
        <f>ROUNDDOWN(D221*E221, 1)</f>
        <v>0</v>
      </c>
      <c r="G221" s="16"/>
      <c r="H221" s="16">
        <f>ROUNDDOWN(D221*G221, 1)</f>
        <v>0</v>
      </c>
      <c r="I221" s="16"/>
      <c r="J221" s="16">
        <f>ROUNDDOWN(D221*I221, 1)</f>
        <v>0</v>
      </c>
      <c r="K221" s="16">
        <f>E221+G221+I221</f>
        <v>0</v>
      </c>
      <c r="L221" s="16">
        <f>F221+H221+J221</f>
        <v>0</v>
      </c>
      <c r="M221" s="13" t="s">
        <v>558</v>
      </c>
      <c r="P221" s="1" t="s">
        <v>308</v>
      </c>
      <c r="Q221">
        <v>1</v>
      </c>
    </row>
    <row r="222" spans="1:17" ht="20.100000000000001" customHeight="1" x14ac:dyDescent="0.3">
      <c r="A222" s="13" t="s">
        <v>551</v>
      </c>
      <c r="B222" s="13" t="s">
        <v>562</v>
      </c>
      <c r="C222" s="15" t="s">
        <v>36</v>
      </c>
      <c r="D222" s="16">
        <v>1</v>
      </c>
      <c r="E222" s="16"/>
      <c r="F222" s="16">
        <f>ROUNDDOWN(D222*E222, 1)</f>
        <v>0</v>
      </c>
      <c r="G222" s="16"/>
      <c r="H222" s="16">
        <f>ROUNDDOWN(D222*G222, 1)</f>
        <v>0</v>
      </c>
      <c r="I222" s="16"/>
      <c r="J222" s="16">
        <f>ROUNDDOWN(D222*I222, 1)</f>
        <v>0</v>
      </c>
      <c r="K222" s="16">
        <f>E222+G222+I222</f>
        <v>0</v>
      </c>
      <c r="L222" s="16">
        <f>F222+H222+J222</f>
        <v>0</v>
      </c>
      <c r="M222" s="13" t="s">
        <v>563</v>
      </c>
      <c r="P222" s="1" t="s">
        <v>308</v>
      </c>
      <c r="Q222">
        <v>1</v>
      </c>
    </row>
    <row r="223" spans="1:17" ht="20.100000000000001" customHeight="1" x14ac:dyDescent="0.3">
      <c r="A223" s="17" t="s">
        <v>320</v>
      </c>
      <c r="B223" s="18"/>
      <c r="C223" s="19"/>
      <c r="D223" s="20"/>
      <c r="E223" s="20"/>
      <c r="F223" s="20">
        <f>ROUNDDOWN(SUMIF(Q221:Q222, "1", F221:F222), 0)</f>
        <v>0</v>
      </c>
      <c r="G223" s="20"/>
      <c r="H223" s="20">
        <f>ROUNDDOWN(SUMIF(Q221:Q222, "1", H221:H222), 0)</f>
        <v>0</v>
      </c>
      <c r="I223" s="20"/>
      <c r="J223" s="20">
        <f>ROUNDDOWN(SUMIF(Q221:Q222, "1", J221:J222), 0)</f>
        <v>0</v>
      </c>
      <c r="K223" s="20"/>
      <c r="L223" s="20">
        <f>F223+H223+J223</f>
        <v>0</v>
      </c>
      <c r="M223" s="18"/>
    </row>
    <row r="224" spans="1:17" ht="20.100000000000001" customHeight="1" x14ac:dyDescent="0.3">
      <c r="A224" s="14"/>
      <c r="B224" s="14"/>
      <c r="C224" s="21"/>
      <c r="D224" s="16"/>
      <c r="E224" s="16"/>
      <c r="F224" s="16"/>
      <c r="G224" s="16"/>
      <c r="H224" s="16"/>
      <c r="I224" s="16"/>
      <c r="J224" s="16"/>
      <c r="K224" s="16"/>
      <c r="L224" s="16"/>
      <c r="M224" s="14"/>
    </row>
    <row r="225" spans="1:20" ht="20.100000000000001" customHeight="1" x14ac:dyDescent="0.3">
      <c r="A225" s="65" t="s">
        <v>564</v>
      </c>
      <c r="B225" s="66"/>
      <c r="C225" s="66"/>
      <c r="D225" s="66"/>
      <c r="E225" s="66"/>
      <c r="F225" s="66"/>
      <c r="G225" s="66"/>
      <c r="H225" s="66"/>
      <c r="I225" s="66"/>
      <c r="J225" s="66"/>
      <c r="K225" s="66"/>
      <c r="L225" s="66"/>
      <c r="M225" s="12" t="s">
        <v>565</v>
      </c>
    </row>
    <row r="226" spans="1:20" ht="20.100000000000001" customHeight="1" x14ac:dyDescent="0.3">
      <c r="A226" s="13" t="s">
        <v>566</v>
      </c>
      <c r="B226" s="13" t="s">
        <v>567</v>
      </c>
      <c r="C226" s="15" t="s">
        <v>36</v>
      </c>
      <c r="D226" s="16">
        <v>1</v>
      </c>
      <c r="E226" s="16"/>
      <c r="F226" s="16">
        <f>ROUNDDOWN(D226*E226, 1)</f>
        <v>0</v>
      </c>
      <c r="G226" s="16"/>
      <c r="H226" s="16">
        <f>ROUNDDOWN(D226*G226, 1)</f>
        <v>0</v>
      </c>
      <c r="I226" s="16"/>
      <c r="J226" s="16">
        <f>ROUNDDOWN(D226*I226, 1)</f>
        <v>0</v>
      </c>
      <c r="K226" s="16">
        <f>E226+G226+I226</f>
        <v>0</v>
      </c>
      <c r="L226" s="16">
        <f>F226+H226+J226</f>
        <v>0</v>
      </c>
      <c r="M226" s="13" t="s">
        <v>568</v>
      </c>
      <c r="P226" s="1" t="s">
        <v>308</v>
      </c>
      <c r="Q226">
        <v>1</v>
      </c>
      <c r="T226" s="1" t="s">
        <v>569</v>
      </c>
    </row>
    <row r="227" spans="1:20" ht="20.100000000000001" customHeight="1" x14ac:dyDescent="0.3">
      <c r="A227" s="13" t="s">
        <v>556</v>
      </c>
      <c r="B227" s="13" t="s">
        <v>557</v>
      </c>
      <c r="C227" s="15" t="s">
        <v>36</v>
      </c>
      <c r="D227" s="16">
        <v>1</v>
      </c>
      <c r="E227" s="16"/>
      <c r="F227" s="16">
        <f>ROUNDDOWN(D227*E227, 1)</f>
        <v>0</v>
      </c>
      <c r="G227" s="16"/>
      <c r="H227" s="16">
        <f>ROUNDDOWN(D227*G227, 1)</f>
        <v>0</v>
      </c>
      <c r="I227" s="16"/>
      <c r="J227" s="16">
        <f>ROUNDDOWN(D227*I227, 1)</f>
        <v>0</v>
      </c>
      <c r="K227" s="16">
        <f>E227+G227+I227</f>
        <v>0</v>
      </c>
      <c r="L227" s="16">
        <f>F227+H227+J227</f>
        <v>0</v>
      </c>
      <c r="M227" s="13" t="s">
        <v>558</v>
      </c>
      <c r="P227" s="1" t="s">
        <v>308</v>
      </c>
      <c r="Q227">
        <v>1</v>
      </c>
    </row>
    <row r="228" spans="1:20" ht="20.100000000000001" customHeight="1" x14ac:dyDescent="0.3">
      <c r="A228" s="17" t="s">
        <v>320</v>
      </c>
      <c r="B228" s="18"/>
      <c r="C228" s="19"/>
      <c r="D228" s="20"/>
      <c r="E228" s="20"/>
      <c r="F228" s="20">
        <f>ROUNDDOWN(SUMIF(Q226:Q227, "1", F226:F227), 0)</f>
        <v>0</v>
      </c>
      <c r="G228" s="20"/>
      <c r="H228" s="20">
        <f>ROUNDDOWN(SUMIF(Q226:Q227, "1", H226:H227), 0)</f>
        <v>0</v>
      </c>
      <c r="I228" s="20"/>
      <c r="J228" s="20">
        <f>ROUNDDOWN(SUMIF(Q226:Q227, "1", J226:J227), 0)</f>
        <v>0</v>
      </c>
      <c r="K228" s="20"/>
      <c r="L228" s="20">
        <f>F228+H228+J228</f>
        <v>0</v>
      </c>
      <c r="M228" s="18"/>
    </row>
    <row r="229" spans="1:20" ht="20.100000000000001" customHeight="1" x14ac:dyDescent="0.3">
      <c r="A229" s="14"/>
      <c r="B229" s="14"/>
      <c r="C229" s="21"/>
      <c r="D229" s="16"/>
      <c r="E229" s="16"/>
      <c r="F229" s="16"/>
      <c r="G229" s="16"/>
      <c r="H229" s="16"/>
      <c r="I229" s="16"/>
      <c r="J229" s="16"/>
      <c r="K229" s="16"/>
      <c r="L229" s="16"/>
      <c r="M229" s="14"/>
    </row>
    <row r="230" spans="1:20" ht="20.100000000000001" customHeight="1" x14ac:dyDescent="0.3">
      <c r="A230" s="65" t="s">
        <v>570</v>
      </c>
      <c r="B230" s="66"/>
      <c r="C230" s="66"/>
      <c r="D230" s="66"/>
      <c r="E230" s="66"/>
      <c r="F230" s="66"/>
      <c r="G230" s="66"/>
      <c r="H230" s="66"/>
      <c r="I230" s="66"/>
      <c r="J230" s="66"/>
      <c r="K230" s="66"/>
      <c r="L230" s="66"/>
      <c r="M230" s="22"/>
    </row>
    <row r="231" spans="1:20" ht="20.100000000000001" customHeight="1" x14ac:dyDescent="0.3">
      <c r="A231" s="17" t="s">
        <v>320</v>
      </c>
      <c r="B231" s="18"/>
      <c r="C231" s="19"/>
      <c r="D231" s="20"/>
      <c r="E231" s="20"/>
      <c r="F231" s="20">
        <v>3173</v>
      </c>
      <c r="G231" s="20"/>
      <c r="H231" s="20">
        <v>12100</v>
      </c>
      <c r="I231" s="20"/>
      <c r="J231" s="20">
        <v>0</v>
      </c>
      <c r="K231" s="20"/>
      <c r="L231" s="20">
        <f>F231+H231+J231</f>
        <v>15273</v>
      </c>
      <c r="M231" s="18"/>
    </row>
    <row r="232" spans="1:20" ht="20.100000000000001" customHeight="1" x14ac:dyDescent="0.3">
      <c r="A232" s="14"/>
      <c r="B232" s="14"/>
      <c r="C232" s="21"/>
      <c r="D232" s="16"/>
      <c r="E232" s="16"/>
      <c r="F232" s="16"/>
      <c r="G232" s="16"/>
      <c r="H232" s="16"/>
      <c r="I232" s="16"/>
      <c r="J232" s="16"/>
      <c r="K232" s="16"/>
      <c r="L232" s="16"/>
      <c r="M232" s="14"/>
    </row>
    <row r="233" spans="1:20" ht="20.100000000000001" customHeight="1" x14ac:dyDescent="0.3">
      <c r="A233" s="65" t="s">
        <v>571</v>
      </c>
      <c r="B233" s="66"/>
      <c r="C233" s="66"/>
      <c r="D233" s="66"/>
      <c r="E233" s="66"/>
      <c r="F233" s="66"/>
      <c r="G233" s="66"/>
      <c r="H233" s="66"/>
      <c r="I233" s="66"/>
      <c r="J233" s="66"/>
      <c r="K233" s="66"/>
      <c r="L233" s="66"/>
      <c r="M233" s="12" t="s">
        <v>572</v>
      </c>
    </row>
    <row r="234" spans="1:20" ht="20.100000000000001" customHeight="1" x14ac:dyDescent="0.3">
      <c r="A234" s="13" t="s">
        <v>178</v>
      </c>
      <c r="B234" s="13" t="s">
        <v>180</v>
      </c>
      <c r="C234" s="15" t="s">
        <v>44</v>
      </c>
      <c r="D234" s="16">
        <v>0.16600000000000001</v>
      </c>
      <c r="E234" s="16"/>
      <c r="F234" s="16">
        <f>ROUNDDOWN(D234*E234, 1)</f>
        <v>0</v>
      </c>
      <c r="G234" s="16"/>
      <c r="H234" s="16">
        <f>ROUNDDOWN(D234*G234, 1)</f>
        <v>0</v>
      </c>
      <c r="I234" s="16"/>
      <c r="J234" s="16">
        <f>ROUNDDOWN(D234*I234, 1)</f>
        <v>0</v>
      </c>
      <c r="K234" s="16">
        <f t="shared" ref="K234:L238" si="19">E234+G234+I234</f>
        <v>0</v>
      </c>
      <c r="L234" s="16">
        <f t="shared" si="19"/>
        <v>0</v>
      </c>
      <c r="M234" s="13" t="s">
        <v>573</v>
      </c>
      <c r="O234" s="1" t="s">
        <v>574</v>
      </c>
      <c r="P234" s="1" t="s">
        <v>308</v>
      </c>
      <c r="Q234">
        <v>1</v>
      </c>
    </row>
    <row r="235" spans="1:20" ht="20.100000000000001" customHeight="1" x14ac:dyDescent="0.3">
      <c r="A235" s="13" t="s">
        <v>144</v>
      </c>
      <c r="B235" s="13" t="s">
        <v>146</v>
      </c>
      <c r="C235" s="15" t="s">
        <v>44</v>
      </c>
      <c r="D235" s="16">
        <v>8.0000000000000002E-3</v>
      </c>
      <c r="E235" s="16"/>
      <c r="F235" s="16">
        <f>ROUNDDOWN(D235*E235, 1)</f>
        <v>0</v>
      </c>
      <c r="G235" s="16"/>
      <c r="H235" s="16">
        <f>ROUNDDOWN(D235*G235, 1)</f>
        <v>0</v>
      </c>
      <c r="I235" s="16"/>
      <c r="J235" s="16">
        <f>ROUNDDOWN(D235*I235, 1)</f>
        <v>0</v>
      </c>
      <c r="K235" s="16">
        <f t="shared" si="19"/>
        <v>0</v>
      </c>
      <c r="L235" s="16">
        <f t="shared" si="19"/>
        <v>0</v>
      </c>
      <c r="M235" s="13" t="s">
        <v>575</v>
      </c>
      <c r="O235" s="1" t="s">
        <v>574</v>
      </c>
      <c r="P235" s="1" t="s">
        <v>308</v>
      </c>
      <c r="Q235">
        <v>1</v>
      </c>
    </row>
    <row r="236" spans="1:20" ht="20.100000000000001" customHeight="1" x14ac:dyDescent="0.3">
      <c r="A236" s="13" t="s">
        <v>222</v>
      </c>
      <c r="B236" s="13" t="s">
        <v>218</v>
      </c>
      <c r="C236" s="15" t="s">
        <v>219</v>
      </c>
      <c r="D236" s="16">
        <v>3.2000000000000001E-2</v>
      </c>
      <c r="E236" s="16"/>
      <c r="F236" s="16">
        <f>ROUNDDOWN(D236*E236, 1)</f>
        <v>0</v>
      </c>
      <c r="G236" s="16"/>
      <c r="H236" s="16">
        <f>ROUNDDOWN(D236*G236, 1)</f>
        <v>0</v>
      </c>
      <c r="I236" s="16"/>
      <c r="J236" s="16">
        <f>ROUNDDOWN(D236*I236, 1)</f>
        <v>0</v>
      </c>
      <c r="K236" s="16">
        <f t="shared" si="19"/>
        <v>0</v>
      </c>
      <c r="L236" s="16">
        <f t="shared" si="19"/>
        <v>0</v>
      </c>
      <c r="M236" s="13" t="s">
        <v>576</v>
      </c>
      <c r="O236" s="1" t="s">
        <v>319</v>
      </c>
      <c r="P236" s="1" t="s">
        <v>308</v>
      </c>
      <c r="Q236">
        <v>1</v>
      </c>
    </row>
    <row r="237" spans="1:20" ht="20.100000000000001" customHeight="1" x14ac:dyDescent="0.3">
      <c r="A237" s="13" t="s">
        <v>225</v>
      </c>
      <c r="B237" s="13" t="s">
        <v>218</v>
      </c>
      <c r="C237" s="15" t="s">
        <v>219</v>
      </c>
      <c r="D237" s="16">
        <v>6.4000000000000003E-3</v>
      </c>
      <c r="E237" s="16"/>
      <c r="F237" s="16">
        <f>ROUNDDOWN(D237*E237, 1)</f>
        <v>0</v>
      </c>
      <c r="G237" s="16"/>
      <c r="H237" s="16">
        <f>ROUNDDOWN(D237*G237, 1)</f>
        <v>0</v>
      </c>
      <c r="I237" s="16"/>
      <c r="J237" s="16">
        <f>ROUNDDOWN(D237*I237, 1)</f>
        <v>0</v>
      </c>
      <c r="K237" s="16">
        <f t="shared" si="19"/>
        <v>0</v>
      </c>
      <c r="L237" s="16">
        <f t="shared" si="19"/>
        <v>0</v>
      </c>
      <c r="M237" s="13" t="s">
        <v>379</v>
      </c>
      <c r="O237" s="1" t="s">
        <v>319</v>
      </c>
      <c r="P237" s="1" t="s">
        <v>308</v>
      </c>
      <c r="Q237">
        <v>1</v>
      </c>
    </row>
    <row r="238" spans="1:20" ht="20.100000000000001" customHeight="1" x14ac:dyDescent="0.3">
      <c r="A238" s="13" t="s">
        <v>577</v>
      </c>
      <c r="B238" s="14" t="str">
        <f>"인력품의 " &amp; N238*100 &amp; "%"</f>
        <v>인력품의 2%</v>
      </c>
      <c r="C238" s="15" t="s">
        <v>314</v>
      </c>
      <c r="D238" s="16">
        <v>1</v>
      </c>
      <c r="E238" s="16"/>
      <c r="F238" s="16">
        <f>ROUNDDOWN((E238)*N238, 1)</f>
        <v>0</v>
      </c>
      <c r="G238" s="16"/>
      <c r="H238" s="16">
        <v>0</v>
      </c>
      <c r="I238" s="16"/>
      <c r="J238" s="16">
        <v>0</v>
      </c>
      <c r="K238" s="16">
        <f t="shared" si="19"/>
        <v>0</v>
      </c>
      <c r="L238" s="16">
        <f t="shared" si="19"/>
        <v>0</v>
      </c>
      <c r="M238" s="14"/>
      <c r="N238">
        <v>0.02</v>
      </c>
      <c r="P238" s="1" t="s">
        <v>308</v>
      </c>
      <c r="Q238">
        <v>1</v>
      </c>
      <c r="R238" s="1" t="s">
        <v>444</v>
      </c>
      <c r="S238" s="1" t="s">
        <v>445</v>
      </c>
      <c r="T238" s="1" t="s">
        <v>326</v>
      </c>
    </row>
    <row r="239" spans="1:20" ht="20.100000000000001" customHeight="1" x14ac:dyDescent="0.3">
      <c r="A239" s="17" t="s">
        <v>320</v>
      </c>
      <c r="B239" s="18"/>
      <c r="C239" s="19"/>
      <c r="D239" s="20"/>
      <c r="E239" s="20"/>
      <c r="F239" s="20">
        <f>ROUNDDOWN(SUMIF(Q234:Q238, "1", F234:F238), 0)</f>
        <v>0</v>
      </c>
      <c r="G239" s="20"/>
      <c r="H239" s="20">
        <f>ROUNDDOWN(SUMIF(Q234:Q238, "1", H234:H238), 0)</f>
        <v>0</v>
      </c>
      <c r="I239" s="20"/>
      <c r="J239" s="20">
        <f>ROUNDDOWN(SUMIF(Q234:Q238, "1", J234:J238), 0)</f>
        <v>0</v>
      </c>
      <c r="K239" s="20"/>
      <c r="L239" s="20">
        <f>F239+H239+J239</f>
        <v>0</v>
      </c>
      <c r="M239" s="18"/>
    </row>
    <row r="240" spans="1:20" ht="20.100000000000001" customHeight="1" x14ac:dyDescent="0.3">
      <c r="A240" s="14"/>
      <c r="B240" s="14"/>
      <c r="C240" s="21"/>
      <c r="D240" s="16"/>
      <c r="E240" s="16"/>
      <c r="F240" s="16"/>
      <c r="G240" s="16"/>
      <c r="H240" s="16"/>
      <c r="I240" s="16"/>
      <c r="J240" s="16"/>
      <c r="K240" s="16"/>
      <c r="L240" s="16"/>
      <c r="M240" s="14"/>
    </row>
    <row r="241" spans="1:20" ht="20.100000000000001" customHeight="1" x14ac:dyDescent="0.3">
      <c r="A241" s="65" t="s">
        <v>578</v>
      </c>
      <c r="B241" s="66"/>
      <c r="C241" s="66"/>
      <c r="D241" s="66"/>
      <c r="E241" s="66"/>
      <c r="F241" s="66"/>
      <c r="G241" s="66"/>
      <c r="H241" s="66"/>
      <c r="I241" s="66"/>
      <c r="J241" s="66"/>
      <c r="K241" s="66"/>
      <c r="L241" s="66"/>
      <c r="M241" s="12" t="s">
        <v>579</v>
      </c>
    </row>
    <row r="242" spans="1:20" ht="20.100000000000001" customHeight="1" x14ac:dyDescent="0.3">
      <c r="A242" s="13" t="s">
        <v>215</v>
      </c>
      <c r="B242" s="13" t="s">
        <v>216</v>
      </c>
      <c r="C242" s="15" t="s">
        <v>33</v>
      </c>
      <c r="D242" s="16">
        <v>1.05</v>
      </c>
      <c r="E242" s="16"/>
      <c r="F242" s="16">
        <f>ROUNDDOWN(D242*E242, 1)</f>
        <v>0</v>
      </c>
      <c r="G242" s="16"/>
      <c r="H242" s="16">
        <f>ROUNDDOWN(D242*G242, 1)</f>
        <v>0</v>
      </c>
      <c r="I242" s="16"/>
      <c r="J242" s="16">
        <f>ROUNDDOWN(D242*I242, 1)</f>
        <v>0</v>
      </c>
      <c r="K242" s="16">
        <f>E242+G242+I242</f>
        <v>0</v>
      </c>
      <c r="L242" s="16">
        <f>F242+H242+J242</f>
        <v>0</v>
      </c>
      <c r="M242" s="13" t="s">
        <v>580</v>
      </c>
      <c r="O242" s="1" t="s">
        <v>312</v>
      </c>
      <c r="P242" s="1" t="s">
        <v>308</v>
      </c>
      <c r="Q242">
        <v>1</v>
      </c>
    </row>
    <row r="243" spans="1:20" ht="20.100000000000001" customHeight="1" x14ac:dyDescent="0.3">
      <c r="A243" s="13" t="s">
        <v>581</v>
      </c>
      <c r="B243" s="13" t="s">
        <v>582</v>
      </c>
      <c r="C243" s="15" t="s">
        <v>36</v>
      </c>
      <c r="D243" s="16">
        <v>1</v>
      </c>
      <c r="E243" s="16"/>
      <c r="F243" s="16">
        <f>ROUNDDOWN(D243*E243, 1)</f>
        <v>0</v>
      </c>
      <c r="G243" s="16"/>
      <c r="H243" s="16">
        <f>ROUNDDOWN(D243*G243, 1)</f>
        <v>0</v>
      </c>
      <c r="I243" s="16"/>
      <c r="J243" s="16">
        <f>ROUNDDOWN(D243*I243, 1)</f>
        <v>0</v>
      </c>
      <c r="K243" s="16">
        <f>E243+G243+I243</f>
        <v>0</v>
      </c>
      <c r="L243" s="16">
        <f>F243+H243+J243</f>
        <v>0</v>
      </c>
      <c r="M243" s="13" t="s">
        <v>583</v>
      </c>
      <c r="P243" s="1" t="s">
        <v>308</v>
      </c>
      <c r="Q243">
        <v>1</v>
      </c>
      <c r="T243" s="1" t="s">
        <v>584</v>
      </c>
    </row>
    <row r="244" spans="1:20" ht="20.100000000000001" customHeight="1" x14ac:dyDescent="0.3">
      <c r="A244" s="17" t="s">
        <v>320</v>
      </c>
      <c r="B244" s="18"/>
      <c r="C244" s="19"/>
      <c r="D244" s="20"/>
      <c r="E244" s="20"/>
      <c r="F244" s="20">
        <f>ROUNDDOWN(SUMIF(Q242:Q243, "1", F242:F243), 0)</f>
        <v>0</v>
      </c>
      <c r="G244" s="20"/>
      <c r="H244" s="20">
        <f>ROUNDDOWN(SUMIF(Q242:Q243, "1", H242:H243), 0)</f>
        <v>0</v>
      </c>
      <c r="I244" s="20"/>
      <c r="J244" s="20">
        <f>ROUNDDOWN(SUMIF(Q242:Q243, "1", J242:J243), 0)</f>
        <v>0</v>
      </c>
      <c r="K244" s="20"/>
      <c r="L244" s="20">
        <f>F244+H244+J244</f>
        <v>0</v>
      </c>
      <c r="M244" s="18"/>
    </row>
    <row r="245" spans="1:20" ht="20.100000000000001" customHeight="1" x14ac:dyDescent="0.3">
      <c r="A245" s="14"/>
      <c r="B245" s="14"/>
      <c r="C245" s="21"/>
      <c r="D245" s="16"/>
      <c r="E245" s="16"/>
      <c r="F245" s="16"/>
      <c r="G245" s="16"/>
      <c r="H245" s="16"/>
      <c r="I245" s="16"/>
      <c r="J245" s="16"/>
      <c r="K245" s="16"/>
      <c r="L245" s="16"/>
      <c r="M245" s="14"/>
    </row>
    <row r="246" spans="1:20" ht="20.100000000000001" customHeight="1" x14ac:dyDescent="0.3">
      <c r="A246" s="65" t="s">
        <v>585</v>
      </c>
      <c r="B246" s="66"/>
      <c r="C246" s="66"/>
      <c r="D246" s="66"/>
      <c r="E246" s="66"/>
      <c r="F246" s="66"/>
      <c r="G246" s="66"/>
      <c r="H246" s="66"/>
      <c r="I246" s="66"/>
      <c r="J246" s="66"/>
      <c r="K246" s="66"/>
      <c r="L246" s="66"/>
      <c r="M246" s="12" t="s">
        <v>586</v>
      </c>
    </row>
    <row r="247" spans="1:20" ht="20.100000000000001" customHeight="1" x14ac:dyDescent="0.3">
      <c r="A247" s="13" t="s">
        <v>587</v>
      </c>
      <c r="B247" s="13" t="s">
        <v>588</v>
      </c>
      <c r="C247" s="15" t="s">
        <v>36</v>
      </c>
      <c r="D247" s="16">
        <v>1</v>
      </c>
      <c r="E247" s="16"/>
      <c r="F247" s="16">
        <f>ROUNDDOWN(D247*E247, 1)</f>
        <v>0</v>
      </c>
      <c r="G247" s="16"/>
      <c r="H247" s="16">
        <f>ROUNDDOWN(D247*G247, 1)</f>
        <v>0</v>
      </c>
      <c r="I247" s="16"/>
      <c r="J247" s="16">
        <f>ROUNDDOWN(D247*I247, 1)</f>
        <v>0</v>
      </c>
      <c r="K247" s="16">
        <f>E247+G247+I247</f>
        <v>0</v>
      </c>
      <c r="L247" s="16">
        <f>F247+H247+J247</f>
        <v>0</v>
      </c>
      <c r="M247" s="13" t="s">
        <v>589</v>
      </c>
      <c r="P247" s="1" t="s">
        <v>308</v>
      </c>
      <c r="Q247">
        <v>1</v>
      </c>
      <c r="T247" s="1" t="s">
        <v>40</v>
      </c>
    </row>
    <row r="248" spans="1:20" ht="20.100000000000001" customHeight="1" x14ac:dyDescent="0.3">
      <c r="A248" s="13" t="s">
        <v>587</v>
      </c>
      <c r="B248" s="13" t="s">
        <v>590</v>
      </c>
      <c r="C248" s="15" t="s">
        <v>36</v>
      </c>
      <c r="D248" s="16">
        <v>1</v>
      </c>
      <c r="E248" s="16"/>
      <c r="F248" s="16">
        <f>ROUNDDOWN(D248*E248, 1)</f>
        <v>0</v>
      </c>
      <c r="G248" s="16"/>
      <c r="H248" s="16">
        <f>ROUNDDOWN(D248*G248, 1)</f>
        <v>0</v>
      </c>
      <c r="I248" s="16"/>
      <c r="J248" s="16">
        <f>ROUNDDOWN(D248*I248, 1)</f>
        <v>0</v>
      </c>
      <c r="K248" s="16">
        <f>E248+G248+I248</f>
        <v>0</v>
      </c>
      <c r="L248" s="16">
        <f>F248+H248+J248</f>
        <v>0</v>
      </c>
      <c r="M248" s="13" t="s">
        <v>591</v>
      </c>
      <c r="P248" s="1" t="s">
        <v>308</v>
      </c>
      <c r="Q248">
        <v>1</v>
      </c>
      <c r="T248" s="1" t="s">
        <v>40</v>
      </c>
    </row>
    <row r="249" spans="1:20" ht="20.100000000000001" customHeight="1" x14ac:dyDescent="0.3">
      <c r="A249" s="17" t="s">
        <v>320</v>
      </c>
      <c r="B249" s="18"/>
      <c r="C249" s="19"/>
      <c r="D249" s="20"/>
      <c r="E249" s="20"/>
      <c r="F249" s="20">
        <f>ROUNDDOWN(SUMIF(Q247:Q248, "1", F247:F248), 0)</f>
        <v>0</v>
      </c>
      <c r="G249" s="20"/>
      <c r="H249" s="20">
        <f>ROUNDDOWN(SUMIF(Q247:Q248, "1", H247:H248), 0)</f>
        <v>0</v>
      </c>
      <c r="I249" s="20"/>
      <c r="J249" s="20">
        <f>ROUNDDOWN(SUMIF(Q247:Q248, "1", J247:J248), 0)</f>
        <v>0</v>
      </c>
      <c r="K249" s="20"/>
      <c r="L249" s="20">
        <f>F249+H249+J249</f>
        <v>0</v>
      </c>
      <c r="M249" s="18"/>
    </row>
    <row r="250" spans="1:20" ht="20.100000000000001" customHeight="1" x14ac:dyDescent="0.3">
      <c r="A250" s="14"/>
      <c r="B250" s="14"/>
      <c r="C250" s="21"/>
      <c r="D250" s="16"/>
      <c r="E250" s="16"/>
      <c r="F250" s="16"/>
      <c r="G250" s="16"/>
      <c r="H250" s="16"/>
      <c r="I250" s="16"/>
      <c r="J250" s="16"/>
      <c r="K250" s="16"/>
      <c r="L250" s="16"/>
      <c r="M250" s="14"/>
    </row>
    <row r="251" spans="1:20" ht="20.100000000000001" customHeight="1" x14ac:dyDescent="0.3">
      <c r="A251" s="65" t="s">
        <v>592</v>
      </c>
      <c r="B251" s="66"/>
      <c r="C251" s="66"/>
      <c r="D251" s="66"/>
      <c r="E251" s="66"/>
      <c r="F251" s="66"/>
      <c r="G251" s="66"/>
      <c r="H251" s="66"/>
      <c r="I251" s="66"/>
      <c r="J251" s="66"/>
      <c r="K251" s="66"/>
      <c r="L251" s="66"/>
      <c r="M251" s="22"/>
    </row>
    <row r="252" spans="1:20" ht="20.100000000000001" customHeight="1" x14ac:dyDescent="0.3">
      <c r="A252" s="13" t="s">
        <v>593</v>
      </c>
      <c r="B252" s="13" t="s">
        <v>594</v>
      </c>
      <c r="C252" s="15" t="s">
        <v>36</v>
      </c>
      <c r="D252" s="16">
        <v>1</v>
      </c>
      <c r="E252" s="16"/>
      <c r="F252" s="16">
        <f>ROUNDDOWN(D252*E252, 1)</f>
        <v>0</v>
      </c>
      <c r="G252" s="16"/>
      <c r="H252" s="16">
        <f>ROUNDDOWN(D252*G252, 1)</f>
        <v>0</v>
      </c>
      <c r="I252" s="16"/>
      <c r="J252" s="16">
        <f>ROUNDDOWN(D252*I252, 1)</f>
        <v>0</v>
      </c>
      <c r="K252" s="16">
        <f t="shared" ref="K252:L254" si="20">E252+G252+I252</f>
        <v>0</v>
      </c>
      <c r="L252" s="16">
        <f t="shared" si="20"/>
        <v>0</v>
      </c>
      <c r="M252" s="13" t="s">
        <v>595</v>
      </c>
      <c r="P252" s="1" t="s">
        <v>308</v>
      </c>
      <c r="Q252">
        <v>1</v>
      </c>
      <c r="T252" s="1" t="s">
        <v>596</v>
      </c>
    </row>
    <row r="253" spans="1:20" ht="20.100000000000001" customHeight="1" x14ac:dyDescent="0.3">
      <c r="A253" s="13" t="s">
        <v>587</v>
      </c>
      <c r="B253" s="13" t="s">
        <v>597</v>
      </c>
      <c r="C253" s="15" t="s">
        <v>36</v>
      </c>
      <c r="D253" s="16">
        <v>2</v>
      </c>
      <c r="E253" s="16"/>
      <c r="F253" s="16">
        <f>ROUNDDOWN(D253*E253, 1)</f>
        <v>0</v>
      </c>
      <c r="G253" s="16"/>
      <c r="H253" s="16">
        <f>ROUNDDOWN(D253*G253, 1)</f>
        <v>0</v>
      </c>
      <c r="I253" s="16"/>
      <c r="J253" s="16">
        <f>ROUNDDOWN(D253*I253, 1)</f>
        <v>0</v>
      </c>
      <c r="K253" s="16">
        <f t="shared" si="20"/>
        <v>0</v>
      </c>
      <c r="L253" s="16">
        <f t="shared" si="20"/>
        <v>0</v>
      </c>
      <c r="M253" s="13" t="s">
        <v>598</v>
      </c>
      <c r="P253" s="1" t="s">
        <v>308</v>
      </c>
      <c r="Q253">
        <v>1</v>
      </c>
      <c r="T253" s="1" t="s">
        <v>40</v>
      </c>
    </row>
    <row r="254" spans="1:20" ht="20.100000000000001" customHeight="1" x14ac:dyDescent="0.3">
      <c r="A254" s="13" t="s">
        <v>599</v>
      </c>
      <c r="B254" s="13" t="s">
        <v>600</v>
      </c>
      <c r="C254" s="15" t="s">
        <v>36</v>
      </c>
      <c r="D254" s="16">
        <v>1</v>
      </c>
      <c r="E254" s="16"/>
      <c r="F254" s="16">
        <f>ROUNDDOWN(D254*E254, 1)</f>
        <v>0</v>
      </c>
      <c r="G254" s="16"/>
      <c r="H254" s="16">
        <f>ROUNDDOWN(D254*G254, 1)</f>
        <v>0</v>
      </c>
      <c r="I254" s="16"/>
      <c r="J254" s="16">
        <f>ROUNDDOWN(D254*I254, 1)</f>
        <v>0</v>
      </c>
      <c r="K254" s="16">
        <f t="shared" si="20"/>
        <v>0</v>
      </c>
      <c r="L254" s="16">
        <f t="shared" si="20"/>
        <v>0</v>
      </c>
      <c r="M254" s="13" t="s">
        <v>601</v>
      </c>
      <c r="P254" s="1" t="s">
        <v>308</v>
      </c>
      <c r="Q254">
        <v>1</v>
      </c>
      <c r="T254" s="1" t="s">
        <v>40</v>
      </c>
    </row>
    <row r="255" spans="1:20" ht="20.100000000000001" customHeight="1" x14ac:dyDescent="0.3">
      <c r="A255" s="17" t="s">
        <v>320</v>
      </c>
      <c r="B255" s="18"/>
      <c r="C255" s="19"/>
      <c r="D255" s="20"/>
      <c r="E255" s="20"/>
      <c r="F255" s="20">
        <f>ROUNDDOWN(SUMIF(Q252:Q254, "1", F252:F254), 0)</f>
        <v>0</v>
      </c>
      <c r="G255" s="20"/>
      <c r="H255" s="20">
        <f>ROUNDDOWN(SUMIF(Q252:Q254, "1", H252:H254), 0)</f>
        <v>0</v>
      </c>
      <c r="I255" s="20"/>
      <c r="J255" s="20">
        <f>ROUNDDOWN(SUMIF(Q252:Q254, "1", J252:J254), 0)</f>
        <v>0</v>
      </c>
      <c r="K255" s="20"/>
      <c r="L255" s="20">
        <f>F255+H255+J255</f>
        <v>0</v>
      </c>
      <c r="M255" s="18"/>
    </row>
    <row r="256" spans="1:20" ht="20.100000000000001" customHeight="1" x14ac:dyDescent="0.3">
      <c r="A256" s="14"/>
      <c r="B256" s="14"/>
      <c r="C256" s="21"/>
      <c r="D256" s="16"/>
      <c r="E256" s="16"/>
      <c r="F256" s="16"/>
      <c r="G256" s="16"/>
      <c r="H256" s="16"/>
      <c r="I256" s="16"/>
      <c r="J256" s="16"/>
      <c r="K256" s="16"/>
      <c r="L256" s="16"/>
      <c r="M256" s="14"/>
    </row>
    <row r="257" spans="1:20" ht="20.100000000000001" customHeight="1" x14ac:dyDescent="0.3">
      <c r="A257" s="65" t="s">
        <v>602</v>
      </c>
      <c r="B257" s="66"/>
      <c r="C257" s="66"/>
      <c r="D257" s="66"/>
      <c r="E257" s="66"/>
      <c r="F257" s="66"/>
      <c r="G257" s="66"/>
      <c r="H257" s="66"/>
      <c r="I257" s="66"/>
      <c r="J257" s="66"/>
      <c r="K257" s="66"/>
      <c r="L257" s="66"/>
      <c r="M257" s="12" t="s">
        <v>603</v>
      </c>
    </row>
    <row r="258" spans="1:20" ht="20.100000000000001" customHeight="1" x14ac:dyDescent="0.3">
      <c r="A258" s="13" t="s">
        <v>604</v>
      </c>
      <c r="B258" s="13" t="s">
        <v>605</v>
      </c>
      <c r="C258" s="15" t="s">
        <v>606</v>
      </c>
      <c r="D258" s="16">
        <v>0.1</v>
      </c>
      <c r="E258" s="16"/>
      <c r="F258" s="16">
        <f>ROUNDDOWN(D258*E258, 1)</f>
        <v>0</v>
      </c>
      <c r="G258" s="16"/>
      <c r="H258" s="16">
        <f>ROUNDDOWN(D258*G258, 1)</f>
        <v>0</v>
      </c>
      <c r="I258" s="16"/>
      <c r="J258" s="16">
        <f>ROUNDDOWN(D258*I258, 1)</f>
        <v>0</v>
      </c>
      <c r="K258" s="16">
        <f>E258+G258+I258</f>
        <v>0</v>
      </c>
      <c r="L258" s="16">
        <f>F258+H258+J258</f>
        <v>0</v>
      </c>
      <c r="M258" s="13" t="s">
        <v>607</v>
      </c>
      <c r="P258" s="1" t="s">
        <v>308</v>
      </c>
      <c r="Q258">
        <v>1</v>
      </c>
    </row>
    <row r="259" spans="1:20" ht="20.100000000000001" customHeight="1" x14ac:dyDescent="0.3">
      <c r="A259" s="17" t="s">
        <v>320</v>
      </c>
      <c r="B259" s="18"/>
      <c r="C259" s="19"/>
      <c r="D259" s="20"/>
      <c r="E259" s="20"/>
      <c r="F259" s="20">
        <f>ROUNDDOWN(SUMIF(Q258:Q258, "1", F258:F258), 0)</f>
        <v>0</v>
      </c>
      <c r="G259" s="20"/>
      <c r="H259" s="20">
        <f>ROUNDDOWN(SUMIF(Q258:Q258, "1", H258:H258), 0)</f>
        <v>0</v>
      </c>
      <c r="I259" s="20"/>
      <c r="J259" s="20">
        <f>ROUNDDOWN(SUMIF(Q258:Q258, "1", J258:J258), 0)</f>
        <v>0</v>
      </c>
      <c r="K259" s="20"/>
      <c r="L259" s="20">
        <f>F259+H259+J259</f>
        <v>0</v>
      </c>
      <c r="M259" s="18"/>
    </row>
    <row r="260" spans="1:20" ht="20.100000000000001" customHeight="1" x14ac:dyDescent="0.3">
      <c r="A260" s="14"/>
      <c r="B260" s="14"/>
      <c r="C260" s="21"/>
      <c r="D260" s="16"/>
      <c r="E260" s="16"/>
      <c r="F260" s="16"/>
      <c r="G260" s="16"/>
      <c r="H260" s="16"/>
      <c r="I260" s="16"/>
      <c r="J260" s="16"/>
      <c r="K260" s="16"/>
      <c r="L260" s="16"/>
      <c r="M260" s="14"/>
    </row>
    <row r="261" spans="1:20" ht="20.100000000000001" customHeight="1" x14ac:dyDescent="0.3">
      <c r="A261" s="65" t="s">
        <v>608</v>
      </c>
      <c r="B261" s="66"/>
      <c r="C261" s="66"/>
      <c r="D261" s="66"/>
      <c r="E261" s="66"/>
      <c r="F261" s="66"/>
      <c r="G261" s="66"/>
      <c r="H261" s="66"/>
      <c r="I261" s="66"/>
      <c r="J261" s="66"/>
      <c r="K261" s="66"/>
      <c r="L261" s="66"/>
      <c r="M261" s="22"/>
    </row>
    <row r="262" spans="1:20" ht="20.100000000000001" customHeight="1" x14ac:dyDescent="0.3">
      <c r="A262" s="13" t="s">
        <v>117</v>
      </c>
      <c r="B262" s="13" t="s">
        <v>118</v>
      </c>
      <c r="C262" s="15" t="s">
        <v>58</v>
      </c>
      <c r="D262" s="16">
        <v>3.0999999999999999E-3</v>
      </c>
      <c r="E262" s="16"/>
      <c r="F262" s="16">
        <f>ROUNDDOWN(D262*E262, 1)</f>
        <v>0</v>
      </c>
      <c r="G262" s="16"/>
      <c r="H262" s="16">
        <f>ROUNDDOWN(D262*G262, 1)</f>
        <v>0</v>
      </c>
      <c r="I262" s="16"/>
      <c r="J262" s="16">
        <f>ROUNDDOWN(D262*I262, 1)</f>
        <v>0</v>
      </c>
      <c r="K262" s="16">
        <f t="shared" ref="K262:L266" si="21">E262+G262+I262</f>
        <v>0</v>
      </c>
      <c r="L262" s="16">
        <f t="shared" si="21"/>
        <v>0</v>
      </c>
      <c r="M262" s="13" t="s">
        <v>609</v>
      </c>
      <c r="O262" s="1" t="s">
        <v>312</v>
      </c>
      <c r="P262" s="1" t="s">
        <v>308</v>
      </c>
      <c r="Q262">
        <v>1</v>
      </c>
    </row>
    <row r="263" spans="1:20" ht="20.100000000000001" customHeight="1" x14ac:dyDescent="0.3">
      <c r="A263" s="13" t="s">
        <v>610</v>
      </c>
      <c r="B263" s="13" t="s">
        <v>94</v>
      </c>
      <c r="C263" s="15" t="s">
        <v>44</v>
      </c>
      <c r="D263" s="16">
        <v>30</v>
      </c>
      <c r="E263" s="16"/>
      <c r="F263" s="16">
        <f>ROUNDDOWN(D263*E263, 1)</f>
        <v>0</v>
      </c>
      <c r="G263" s="16"/>
      <c r="H263" s="16">
        <f>ROUNDDOWN(D263*G263, 1)</f>
        <v>0</v>
      </c>
      <c r="I263" s="16"/>
      <c r="J263" s="16">
        <f>ROUNDDOWN(D263*I263, 1)</f>
        <v>0</v>
      </c>
      <c r="K263" s="16">
        <f t="shared" si="21"/>
        <v>0</v>
      </c>
      <c r="L263" s="16">
        <f t="shared" si="21"/>
        <v>0</v>
      </c>
      <c r="M263" s="13" t="s">
        <v>611</v>
      </c>
      <c r="O263" s="1" t="s">
        <v>312</v>
      </c>
      <c r="P263" s="1" t="s">
        <v>308</v>
      </c>
      <c r="Q263">
        <v>1</v>
      </c>
    </row>
    <row r="264" spans="1:20" ht="20.100000000000001" customHeight="1" x14ac:dyDescent="0.3">
      <c r="A264" s="13" t="s">
        <v>225</v>
      </c>
      <c r="B264" s="13" t="s">
        <v>218</v>
      </c>
      <c r="C264" s="15" t="s">
        <v>219</v>
      </c>
      <c r="D264" s="16">
        <v>6.7199999999999994E-3</v>
      </c>
      <c r="E264" s="16"/>
      <c r="F264" s="16">
        <f>ROUNDDOWN(D264*E264, 1)</f>
        <v>0</v>
      </c>
      <c r="G264" s="16"/>
      <c r="H264" s="16">
        <f>ROUNDDOWN(D264*G264, 1)</f>
        <v>0</v>
      </c>
      <c r="I264" s="16"/>
      <c r="J264" s="16">
        <f>ROUNDDOWN(D264*I264, 1)</f>
        <v>0</v>
      </c>
      <c r="K264" s="16">
        <f t="shared" si="21"/>
        <v>0</v>
      </c>
      <c r="L264" s="16">
        <f t="shared" si="21"/>
        <v>0</v>
      </c>
      <c r="M264" s="13" t="s">
        <v>379</v>
      </c>
      <c r="O264" s="1" t="s">
        <v>319</v>
      </c>
      <c r="P264" s="1" t="s">
        <v>308</v>
      </c>
      <c r="Q264">
        <v>1</v>
      </c>
    </row>
    <row r="265" spans="1:20" ht="20.100000000000001" customHeight="1" x14ac:dyDescent="0.3">
      <c r="A265" s="13" t="s">
        <v>443</v>
      </c>
      <c r="B265" s="14" t="str">
        <f>"인력품의 " &amp; N265*100 &amp; "%"</f>
        <v>인력품의 5%</v>
      </c>
      <c r="C265" s="15" t="s">
        <v>314</v>
      </c>
      <c r="D265" s="16">
        <v>1</v>
      </c>
      <c r="E265" s="16"/>
      <c r="F265" s="16">
        <f>ROUNDDOWN((E265)*N265, 1)</f>
        <v>0</v>
      </c>
      <c r="G265" s="16"/>
      <c r="H265" s="16">
        <v>0</v>
      </c>
      <c r="I265" s="16"/>
      <c r="J265" s="16">
        <v>0</v>
      </c>
      <c r="K265" s="16">
        <f t="shared" si="21"/>
        <v>0</v>
      </c>
      <c r="L265" s="16">
        <f t="shared" si="21"/>
        <v>0</v>
      </c>
      <c r="M265" s="14"/>
      <c r="N265">
        <v>0.05</v>
      </c>
      <c r="P265" s="1" t="s">
        <v>308</v>
      </c>
      <c r="Q265">
        <v>1</v>
      </c>
      <c r="R265" s="1" t="s">
        <v>444</v>
      </c>
      <c r="S265" s="1" t="s">
        <v>445</v>
      </c>
      <c r="T265" s="1" t="s">
        <v>326</v>
      </c>
    </row>
    <row r="266" spans="1:20" ht="20.100000000000001" customHeight="1" x14ac:dyDescent="0.3">
      <c r="A266" s="13" t="s">
        <v>357</v>
      </c>
      <c r="B266" s="13" t="s">
        <v>358</v>
      </c>
      <c r="C266" s="15" t="s">
        <v>350</v>
      </c>
      <c r="D266" s="16">
        <v>3.3300000000000003E-2</v>
      </c>
      <c r="E266" s="16"/>
      <c r="F266" s="16">
        <f>ROUNDDOWN(D266*E266, 1)</f>
        <v>0</v>
      </c>
      <c r="G266" s="16"/>
      <c r="H266" s="16">
        <f>ROUNDDOWN(D266*G266, 1)</f>
        <v>0</v>
      </c>
      <c r="I266" s="16"/>
      <c r="J266" s="16">
        <f>ROUNDDOWN(D266*I266, 1)</f>
        <v>0</v>
      </c>
      <c r="K266" s="16">
        <f t="shared" si="21"/>
        <v>0</v>
      </c>
      <c r="L266" s="16">
        <f t="shared" si="21"/>
        <v>0</v>
      </c>
      <c r="M266" s="13" t="s">
        <v>356</v>
      </c>
      <c r="P266" s="1" t="s">
        <v>308</v>
      </c>
      <c r="Q266">
        <v>1</v>
      </c>
    </row>
    <row r="267" spans="1:20" ht="20.100000000000001" customHeight="1" x14ac:dyDescent="0.3">
      <c r="A267" s="17" t="s">
        <v>320</v>
      </c>
      <c r="B267" s="18"/>
      <c r="C267" s="19"/>
      <c r="D267" s="20"/>
      <c r="E267" s="20"/>
      <c r="F267" s="20">
        <f>ROUNDDOWN(SUMIF(Q262:Q266, "1", F262:F266), 0)</f>
        <v>0</v>
      </c>
      <c r="G267" s="20"/>
      <c r="H267" s="20">
        <f>ROUNDDOWN(SUMIF(Q262:Q266, "1", H262:H266), 0)</f>
        <v>0</v>
      </c>
      <c r="I267" s="20"/>
      <c r="J267" s="20">
        <f>ROUNDDOWN(SUMIF(Q262:Q266, "1", J262:J266), 0)</f>
        <v>0</v>
      </c>
      <c r="K267" s="20"/>
      <c r="L267" s="20">
        <f>F267+H267+J267</f>
        <v>0</v>
      </c>
      <c r="M267" s="18"/>
    </row>
    <row r="268" spans="1:20" ht="20.100000000000001" customHeight="1" x14ac:dyDescent="0.3">
      <c r="A268" s="14"/>
      <c r="B268" s="14"/>
      <c r="C268" s="21"/>
      <c r="D268" s="16"/>
      <c r="E268" s="16"/>
      <c r="F268" s="16"/>
      <c r="G268" s="16"/>
      <c r="H268" s="16"/>
      <c r="I268" s="16"/>
      <c r="J268" s="16"/>
      <c r="K268" s="16"/>
      <c r="L268" s="16"/>
      <c r="M268" s="14"/>
    </row>
    <row r="269" spans="1:20" ht="20.100000000000001" customHeight="1" x14ac:dyDescent="0.3">
      <c r="A269" s="65" t="s">
        <v>612</v>
      </c>
      <c r="B269" s="66"/>
      <c r="C269" s="66"/>
      <c r="D269" s="66"/>
      <c r="E269" s="66"/>
      <c r="F269" s="66"/>
      <c r="G269" s="66"/>
      <c r="H269" s="66"/>
      <c r="I269" s="66"/>
      <c r="J269" s="66"/>
      <c r="K269" s="66"/>
      <c r="L269" s="66"/>
      <c r="M269" s="22"/>
    </row>
    <row r="270" spans="1:20" ht="20.100000000000001" customHeight="1" x14ac:dyDescent="0.3">
      <c r="A270" s="13" t="s">
        <v>233</v>
      </c>
      <c r="B270" s="13" t="s">
        <v>218</v>
      </c>
      <c r="C270" s="15" t="s">
        <v>219</v>
      </c>
      <c r="D270" s="16">
        <v>0.496</v>
      </c>
      <c r="E270" s="16"/>
      <c r="F270" s="16">
        <f>ROUNDDOWN(D270*E270, 1)</f>
        <v>0</v>
      </c>
      <c r="G270" s="16"/>
      <c r="H270" s="16">
        <f>ROUNDDOWN(D270*G270, 1)</f>
        <v>0</v>
      </c>
      <c r="I270" s="16"/>
      <c r="J270" s="16">
        <f>ROUNDDOWN(D270*I270, 1)</f>
        <v>0</v>
      </c>
      <c r="K270" s="16">
        <f t="shared" ref="K270:L274" si="22">E270+G270+I270</f>
        <v>0</v>
      </c>
      <c r="L270" s="16">
        <f t="shared" si="22"/>
        <v>0</v>
      </c>
      <c r="M270" s="13" t="s">
        <v>442</v>
      </c>
      <c r="O270" s="1" t="s">
        <v>319</v>
      </c>
      <c r="P270" s="1" t="s">
        <v>308</v>
      </c>
      <c r="Q270">
        <v>1</v>
      </c>
    </row>
    <row r="271" spans="1:20" ht="20.100000000000001" customHeight="1" x14ac:dyDescent="0.3">
      <c r="A271" s="13" t="s">
        <v>225</v>
      </c>
      <c r="B271" s="13" t="s">
        <v>218</v>
      </c>
      <c r="C271" s="15" t="s">
        <v>219</v>
      </c>
      <c r="D271" s="16">
        <v>0.36</v>
      </c>
      <c r="E271" s="16"/>
      <c r="F271" s="16">
        <f>ROUNDDOWN(D271*E271, 1)</f>
        <v>0</v>
      </c>
      <c r="G271" s="16"/>
      <c r="H271" s="16">
        <f>ROUNDDOWN(D271*G271, 1)</f>
        <v>0</v>
      </c>
      <c r="I271" s="16"/>
      <c r="J271" s="16">
        <f>ROUNDDOWN(D271*I271, 1)</f>
        <v>0</v>
      </c>
      <c r="K271" s="16">
        <f t="shared" si="22"/>
        <v>0</v>
      </c>
      <c r="L271" s="16">
        <f t="shared" si="22"/>
        <v>0</v>
      </c>
      <c r="M271" s="13" t="s">
        <v>379</v>
      </c>
      <c r="O271" s="1" t="s">
        <v>319</v>
      </c>
      <c r="P271" s="1" t="s">
        <v>308</v>
      </c>
      <c r="Q271">
        <v>1</v>
      </c>
    </row>
    <row r="272" spans="1:20" ht="20.100000000000001" customHeight="1" x14ac:dyDescent="0.3">
      <c r="A272" s="13" t="s">
        <v>449</v>
      </c>
      <c r="B272" s="14" t="str">
        <f>"노무비의 " &amp; N272*100 &amp; "%"</f>
        <v>노무비의 1%</v>
      </c>
      <c r="C272" s="15" t="s">
        <v>314</v>
      </c>
      <c r="D272" s="16">
        <v>1</v>
      </c>
      <c r="E272" s="16"/>
      <c r="F272" s="16">
        <f>ROUNDDOWN((E272)*N272, 1)</f>
        <v>0</v>
      </c>
      <c r="G272" s="16"/>
      <c r="H272" s="16">
        <v>0</v>
      </c>
      <c r="I272" s="16"/>
      <c r="J272" s="16">
        <v>0</v>
      </c>
      <c r="K272" s="16">
        <f t="shared" si="22"/>
        <v>0</v>
      </c>
      <c r="L272" s="16">
        <f t="shared" si="22"/>
        <v>0</v>
      </c>
      <c r="M272" s="14"/>
      <c r="N272">
        <v>0.01</v>
      </c>
      <c r="P272" s="1" t="s">
        <v>308</v>
      </c>
      <c r="Q272">
        <v>1</v>
      </c>
      <c r="R272" s="1" t="s">
        <v>444</v>
      </c>
      <c r="S272" s="1" t="s">
        <v>445</v>
      </c>
      <c r="T272" s="1" t="s">
        <v>326</v>
      </c>
    </row>
    <row r="273" spans="1:17" ht="20.100000000000001" customHeight="1" x14ac:dyDescent="0.3">
      <c r="A273" s="13" t="s">
        <v>264</v>
      </c>
      <c r="B273" s="13" t="s">
        <v>265</v>
      </c>
      <c r="C273" s="15" t="s">
        <v>350</v>
      </c>
      <c r="D273" s="16">
        <v>3.2</v>
      </c>
      <c r="E273" s="16"/>
      <c r="F273" s="16">
        <f>ROUNDDOWN(D273*E273, 1)</f>
        <v>0</v>
      </c>
      <c r="G273" s="16"/>
      <c r="H273" s="16">
        <f>ROUNDDOWN(D273*G273, 1)</f>
        <v>0</v>
      </c>
      <c r="I273" s="16"/>
      <c r="J273" s="16">
        <f>ROUNDDOWN(D273*I273, 1)</f>
        <v>0</v>
      </c>
      <c r="K273" s="16">
        <f t="shared" si="22"/>
        <v>0</v>
      </c>
      <c r="L273" s="16">
        <f t="shared" si="22"/>
        <v>0</v>
      </c>
      <c r="M273" s="13" t="s">
        <v>355</v>
      </c>
      <c r="P273" s="1" t="s">
        <v>308</v>
      </c>
      <c r="Q273">
        <v>1</v>
      </c>
    </row>
    <row r="274" spans="1:17" ht="20.100000000000001" customHeight="1" x14ac:dyDescent="0.3">
      <c r="A274" s="13" t="s">
        <v>251</v>
      </c>
      <c r="B274" s="13" t="s">
        <v>354</v>
      </c>
      <c r="C274" s="15" t="s">
        <v>350</v>
      </c>
      <c r="D274" s="16">
        <v>1.6</v>
      </c>
      <c r="E274" s="16"/>
      <c r="F274" s="16">
        <f>ROUNDDOWN(D274*E274, 1)</f>
        <v>0</v>
      </c>
      <c r="G274" s="16"/>
      <c r="H274" s="16">
        <f>ROUNDDOWN(D274*G274, 1)</f>
        <v>0</v>
      </c>
      <c r="I274" s="16"/>
      <c r="J274" s="16">
        <f>ROUNDDOWN(D274*I274, 1)</f>
        <v>0</v>
      </c>
      <c r="K274" s="16">
        <f t="shared" si="22"/>
        <v>0</v>
      </c>
      <c r="L274" s="16">
        <f t="shared" si="22"/>
        <v>0</v>
      </c>
      <c r="M274" s="13" t="s">
        <v>353</v>
      </c>
      <c r="P274" s="1" t="s">
        <v>308</v>
      </c>
      <c r="Q274">
        <v>1</v>
      </c>
    </row>
    <row r="275" spans="1:17" ht="20.100000000000001" customHeight="1" x14ac:dyDescent="0.3">
      <c r="A275" s="17" t="s">
        <v>320</v>
      </c>
      <c r="B275" s="18"/>
      <c r="C275" s="19"/>
      <c r="D275" s="20"/>
      <c r="E275" s="20"/>
      <c r="F275" s="20">
        <f>ROUNDDOWN(SUMIF(Q270:Q274, "1", F270:F274), 0)</f>
        <v>0</v>
      </c>
      <c r="G275" s="20"/>
      <c r="H275" s="20">
        <f>ROUNDDOWN(SUMIF(Q270:Q274, "1", H270:H274), 0)</f>
        <v>0</v>
      </c>
      <c r="I275" s="20"/>
      <c r="J275" s="20">
        <f>ROUNDDOWN(SUMIF(Q270:Q274, "1", J270:J274), 0)</f>
        <v>0</v>
      </c>
      <c r="K275" s="20"/>
      <c r="L275" s="20">
        <f>F275+H275+J275</f>
        <v>0</v>
      </c>
      <c r="M275" s="18"/>
    </row>
    <row r="276" spans="1:17" ht="20.100000000000001" customHeight="1" x14ac:dyDescent="0.3">
      <c r="A276" s="14"/>
      <c r="B276" s="14"/>
      <c r="C276" s="21"/>
      <c r="D276" s="16"/>
      <c r="E276" s="16"/>
      <c r="F276" s="16"/>
      <c r="G276" s="16"/>
      <c r="H276" s="16"/>
      <c r="I276" s="16"/>
      <c r="J276" s="16"/>
      <c r="K276" s="16"/>
      <c r="L276" s="16"/>
      <c r="M276" s="14"/>
    </row>
    <row r="277" spans="1:17" ht="20.100000000000001" customHeight="1" x14ac:dyDescent="0.3">
      <c r="A277" s="65" t="s">
        <v>613</v>
      </c>
      <c r="B277" s="66"/>
      <c r="C277" s="66"/>
      <c r="D277" s="66"/>
      <c r="E277" s="66"/>
      <c r="F277" s="66"/>
      <c r="G277" s="66"/>
      <c r="H277" s="66"/>
      <c r="I277" s="66"/>
      <c r="J277" s="66"/>
      <c r="K277" s="66"/>
      <c r="L277" s="66"/>
      <c r="M277" s="22"/>
    </row>
    <row r="278" spans="1:17" ht="20.100000000000001" customHeight="1" x14ac:dyDescent="0.3">
      <c r="A278" s="13" t="s">
        <v>614</v>
      </c>
      <c r="B278" s="13" t="s">
        <v>615</v>
      </c>
      <c r="C278" s="15" t="s">
        <v>79</v>
      </c>
      <c r="D278" s="16">
        <v>1</v>
      </c>
      <c r="E278" s="16"/>
      <c r="F278" s="16">
        <f>ROUNDDOWN(D278*E278, 1)</f>
        <v>0</v>
      </c>
      <c r="G278" s="16"/>
      <c r="H278" s="16">
        <f>ROUNDDOWN(D278*G278, 1)</f>
        <v>0</v>
      </c>
      <c r="I278" s="16"/>
      <c r="J278" s="16">
        <f>ROUNDDOWN(D278*I278, 1)</f>
        <v>0</v>
      </c>
      <c r="K278" s="16">
        <f>E278+G278+I278</f>
        <v>0</v>
      </c>
      <c r="L278" s="16">
        <f>F278+H278+J278</f>
        <v>0</v>
      </c>
      <c r="M278" s="13" t="s">
        <v>616</v>
      </c>
      <c r="P278" s="1" t="s">
        <v>308</v>
      </c>
      <c r="Q278">
        <v>1</v>
      </c>
    </row>
    <row r="279" spans="1:17" ht="20.100000000000001" customHeight="1" x14ac:dyDescent="0.3">
      <c r="A279" s="17" t="s">
        <v>320</v>
      </c>
      <c r="B279" s="18"/>
      <c r="C279" s="19"/>
      <c r="D279" s="20"/>
      <c r="E279" s="20"/>
      <c r="F279" s="20">
        <f>ROUNDDOWN(SUMIF(Q278:Q278, "1", F278:F278), 0)</f>
        <v>0</v>
      </c>
      <c r="G279" s="20"/>
      <c r="H279" s="20">
        <f>ROUNDDOWN(SUMIF(Q278:Q278, "1", H278:H278), 0)</f>
        <v>0</v>
      </c>
      <c r="I279" s="20"/>
      <c r="J279" s="20">
        <f>ROUNDDOWN(SUMIF(Q278:Q278, "1", J278:J278), 0)</f>
        <v>0</v>
      </c>
      <c r="K279" s="20"/>
      <c r="L279" s="20">
        <f>F279+H279+J279</f>
        <v>0</v>
      </c>
      <c r="M279" s="18"/>
    </row>
    <row r="280" spans="1:17" ht="20.100000000000001" customHeight="1" x14ac:dyDescent="0.3">
      <c r="A280" s="14"/>
      <c r="B280" s="14"/>
      <c r="C280" s="21"/>
      <c r="D280" s="16"/>
      <c r="E280" s="16"/>
      <c r="F280" s="16"/>
      <c r="G280" s="16"/>
      <c r="H280" s="16"/>
      <c r="I280" s="16"/>
      <c r="J280" s="16"/>
      <c r="K280" s="16"/>
      <c r="L280" s="16"/>
      <c r="M280" s="14"/>
    </row>
    <row r="281" spans="1:17" ht="20.100000000000001" customHeight="1" x14ac:dyDescent="0.3">
      <c r="A281" s="65" t="s">
        <v>617</v>
      </c>
      <c r="B281" s="66"/>
      <c r="C281" s="66"/>
      <c r="D281" s="66"/>
      <c r="E281" s="66"/>
      <c r="F281" s="66"/>
      <c r="G281" s="66"/>
      <c r="H281" s="66"/>
      <c r="I281" s="66"/>
      <c r="J281" s="66"/>
      <c r="K281" s="66"/>
      <c r="L281" s="66"/>
      <c r="M281" s="22"/>
    </row>
    <row r="282" spans="1:17" ht="20.100000000000001" customHeight="1" x14ac:dyDescent="0.3">
      <c r="A282" s="13" t="s">
        <v>618</v>
      </c>
      <c r="B282" s="14"/>
      <c r="C282" s="15" t="s">
        <v>36</v>
      </c>
      <c r="D282" s="16">
        <v>1</v>
      </c>
      <c r="E282" s="16"/>
      <c r="F282" s="16">
        <f>ROUNDDOWN(D282*E282, 1)</f>
        <v>0</v>
      </c>
      <c r="G282" s="16"/>
      <c r="H282" s="16">
        <f>ROUNDDOWN(D282*G282, 1)</f>
        <v>0</v>
      </c>
      <c r="I282" s="16"/>
      <c r="J282" s="16">
        <f>ROUNDDOWN(D282*I282, 1)</f>
        <v>0</v>
      </c>
      <c r="K282" s="16">
        <f>E282+G282+I282</f>
        <v>0</v>
      </c>
      <c r="L282" s="16">
        <f>F282+H282+J282</f>
        <v>0</v>
      </c>
      <c r="M282" s="13" t="s">
        <v>619</v>
      </c>
      <c r="P282" s="1" t="s">
        <v>308</v>
      </c>
      <c r="Q282">
        <v>1</v>
      </c>
    </row>
    <row r="283" spans="1:17" ht="20.100000000000001" customHeight="1" x14ac:dyDescent="0.3">
      <c r="A283" s="17" t="s">
        <v>320</v>
      </c>
      <c r="B283" s="18"/>
      <c r="C283" s="19"/>
      <c r="D283" s="20"/>
      <c r="E283" s="20"/>
      <c r="F283" s="20">
        <f>ROUNDDOWN(SUMIF(Q282:Q282, "1", F282:F282), 0)</f>
        <v>0</v>
      </c>
      <c r="G283" s="20"/>
      <c r="H283" s="20">
        <f>ROUNDDOWN(SUMIF(Q282:Q282, "1", H282:H282), 0)</f>
        <v>0</v>
      </c>
      <c r="I283" s="20"/>
      <c r="J283" s="20">
        <f>ROUNDDOWN(SUMIF(Q282:Q282, "1", J282:J282), 0)</f>
        <v>0</v>
      </c>
      <c r="K283" s="20"/>
      <c r="L283" s="20">
        <f>F283+H283+J283</f>
        <v>0</v>
      </c>
      <c r="M283" s="18"/>
    </row>
    <row r="284" spans="1:17" ht="20.100000000000001" customHeight="1" x14ac:dyDescent="0.3">
      <c r="A284" s="14"/>
      <c r="B284" s="14"/>
      <c r="C284" s="21"/>
      <c r="D284" s="16"/>
      <c r="E284" s="16"/>
      <c r="F284" s="16"/>
      <c r="G284" s="16"/>
      <c r="H284" s="16"/>
      <c r="I284" s="16"/>
      <c r="J284" s="16"/>
      <c r="K284" s="16"/>
      <c r="L284" s="16"/>
      <c r="M284" s="14"/>
    </row>
    <row r="285" spans="1:17" ht="20.100000000000001" customHeight="1" x14ac:dyDescent="0.3">
      <c r="A285" s="65" t="s">
        <v>620</v>
      </c>
      <c r="B285" s="66"/>
      <c r="C285" s="66"/>
      <c r="D285" s="66"/>
      <c r="E285" s="66"/>
      <c r="F285" s="66"/>
      <c r="G285" s="66"/>
      <c r="H285" s="66"/>
      <c r="I285" s="66"/>
      <c r="J285" s="66"/>
      <c r="K285" s="66"/>
      <c r="L285" s="66"/>
      <c r="M285" s="22"/>
    </row>
    <row r="286" spans="1:17" ht="20.100000000000001" customHeight="1" x14ac:dyDescent="0.3">
      <c r="A286" s="13" t="s">
        <v>618</v>
      </c>
      <c r="B286" s="14"/>
      <c r="C286" s="15" t="s">
        <v>36</v>
      </c>
      <c r="D286" s="16">
        <v>1</v>
      </c>
      <c r="E286" s="16"/>
      <c r="F286" s="16">
        <f>ROUNDDOWN(D286*E286, 1)</f>
        <v>0</v>
      </c>
      <c r="G286" s="16"/>
      <c r="H286" s="16">
        <f>ROUNDDOWN(D286*G286, 1)</f>
        <v>0</v>
      </c>
      <c r="I286" s="16"/>
      <c r="J286" s="16">
        <f>ROUNDDOWN(D286*I286, 1)</f>
        <v>0</v>
      </c>
      <c r="K286" s="16">
        <f>E286+G286+I286</f>
        <v>0</v>
      </c>
      <c r="L286" s="16">
        <f>F286+H286+J286</f>
        <v>0</v>
      </c>
      <c r="M286" s="13" t="s">
        <v>619</v>
      </c>
      <c r="P286" s="1" t="s">
        <v>308</v>
      </c>
      <c r="Q286">
        <v>1</v>
      </c>
    </row>
    <row r="287" spans="1:17" ht="20.100000000000001" customHeight="1" x14ac:dyDescent="0.3">
      <c r="A287" s="17" t="s">
        <v>320</v>
      </c>
      <c r="B287" s="18"/>
      <c r="C287" s="19"/>
      <c r="D287" s="20"/>
      <c r="E287" s="20"/>
      <c r="F287" s="20">
        <f>ROUNDDOWN(SUMIF(Q286:Q286, "1", F286:F286), 0)</f>
        <v>0</v>
      </c>
      <c r="G287" s="20"/>
      <c r="H287" s="20">
        <f>ROUNDDOWN(SUMIF(Q286:Q286, "1", H286:H286), 0)</f>
        <v>0</v>
      </c>
      <c r="I287" s="20"/>
      <c r="J287" s="20">
        <f>ROUNDDOWN(SUMIF(Q286:Q286, "1", J286:J286), 0)</f>
        <v>0</v>
      </c>
      <c r="K287" s="20"/>
      <c r="L287" s="20">
        <f>F287+H287+J287</f>
        <v>0</v>
      </c>
      <c r="M287" s="18"/>
    </row>
    <row r="288" spans="1:17" ht="20.100000000000001" customHeight="1" x14ac:dyDescent="0.3">
      <c r="A288" s="14"/>
      <c r="B288" s="14"/>
      <c r="C288" s="21"/>
      <c r="D288" s="16"/>
      <c r="E288" s="16"/>
      <c r="F288" s="16"/>
      <c r="G288" s="16"/>
      <c r="H288" s="16"/>
      <c r="I288" s="16"/>
      <c r="J288" s="16"/>
      <c r="K288" s="16"/>
      <c r="L288" s="16"/>
      <c r="M288" s="14"/>
    </row>
    <row r="289" spans="1:20" ht="20.100000000000001" customHeight="1" x14ac:dyDescent="0.3">
      <c r="A289" s="65" t="s">
        <v>621</v>
      </c>
      <c r="B289" s="66"/>
      <c r="C289" s="66"/>
      <c r="D289" s="66"/>
      <c r="E289" s="66"/>
      <c r="F289" s="66"/>
      <c r="G289" s="66"/>
      <c r="H289" s="66"/>
      <c r="I289" s="66"/>
      <c r="J289" s="66"/>
      <c r="K289" s="66"/>
      <c r="L289" s="66"/>
      <c r="M289" s="22"/>
    </row>
    <row r="290" spans="1:20" ht="20.100000000000001" customHeight="1" x14ac:dyDescent="0.3">
      <c r="A290" s="13" t="s">
        <v>622</v>
      </c>
      <c r="B290" s="13" t="s">
        <v>623</v>
      </c>
      <c r="C290" s="15" t="s">
        <v>36</v>
      </c>
      <c r="D290" s="16">
        <v>1</v>
      </c>
      <c r="E290" s="16"/>
      <c r="F290" s="16">
        <f>ROUNDDOWN(D290*E290, 1)</f>
        <v>0</v>
      </c>
      <c r="G290" s="16"/>
      <c r="H290" s="16">
        <f>ROUNDDOWN(D290*G290, 1)</f>
        <v>0</v>
      </c>
      <c r="I290" s="16"/>
      <c r="J290" s="16">
        <f>ROUNDDOWN(D290*I290, 1)</f>
        <v>0</v>
      </c>
      <c r="K290" s="16">
        <f>E290+G290+I290</f>
        <v>0</v>
      </c>
      <c r="L290" s="16">
        <f>F290+H290+J290</f>
        <v>0</v>
      </c>
      <c r="M290" s="13" t="s">
        <v>624</v>
      </c>
      <c r="P290" s="1" t="s">
        <v>308</v>
      </c>
      <c r="Q290">
        <v>1</v>
      </c>
      <c r="T290" s="1" t="s">
        <v>625</v>
      </c>
    </row>
    <row r="291" spans="1:20" ht="20.100000000000001" customHeight="1" x14ac:dyDescent="0.3">
      <c r="A291" s="17" t="s">
        <v>320</v>
      </c>
      <c r="B291" s="18"/>
      <c r="C291" s="19"/>
      <c r="D291" s="20"/>
      <c r="E291" s="20"/>
      <c r="F291" s="20">
        <f>ROUNDDOWN(SUMIF(Q290:Q290, "1", F290:F290), 0)</f>
        <v>0</v>
      </c>
      <c r="G291" s="20"/>
      <c r="H291" s="20">
        <f>ROUNDDOWN(SUMIF(Q290:Q290, "1", H290:H290), 0)</f>
        <v>0</v>
      </c>
      <c r="I291" s="20"/>
      <c r="J291" s="20">
        <f>ROUNDDOWN(SUMIF(Q290:Q290, "1", J290:J290), 0)</f>
        <v>0</v>
      </c>
      <c r="K291" s="20"/>
      <c r="L291" s="20">
        <f>F291+H291+J291</f>
        <v>0</v>
      </c>
      <c r="M291" s="18"/>
    </row>
    <row r="292" spans="1:20" ht="20.100000000000001" customHeight="1" x14ac:dyDescent="0.3">
      <c r="A292" s="14"/>
      <c r="B292" s="14"/>
      <c r="C292" s="21"/>
      <c r="D292" s="16"/>
      <c r="E292" s="16"/>
      <c r="F292" s="16"/>
      <c r="G292" s="16"/>
      <c r="H292" s="16"/>
      <c r="I292" s="16"/>
      <c r="J292" s="16"/>
      <c r="K292" s="16"/>
      <c r="L292" s="16"/>
      <c r="M292" s="14"/>
    </row>
    <row r="293" spans="1:20" ht="20.100000000000001" customHeight="1" x14ac:dyDescent="0.3">
      <c r="A293" s="65" t="s">
        <v>626</v>
      </c>
      <c r="B293" s="66"/>
      <c r="C293" s="66"/>
      <c r="D293" s="66"/>
      <c r="E293" s="66"/>
      <c r="F293" s="66"/>
      <c r="G293" s="66"/>
      <c r="H293" s="66"/>
      <c r="I293" s="66"/>
      <c r="J293" s="66"/>
      <c r="K293" s="66"/>
      <c r="L293" s="66"/>
      <c r="M293" s="22"/>
    </row>
    <row r="294" spans="1:20" ht="20.100000000000001" customHeight="1" x14ac:dyDescent="0.3">
      <c r="A294" s="13" t="s">
        <v>34</v>
      </c>
      <c r="B294" s="13" t="s">
        <v>35</v>
      </c>
      <c r="C294" s="15" t="s">
        <v>36</v>
      </c>
      <c r="D294" s="16">
        <v>1</v>
      </c>
      <c r="E294" s="16"/>
      <c r="F294" s="16">
        <f>ROUNDDOWN(D294*E294, 1)</f>
        <v>0</v>
      </c>
      <c r="G294" s="16"/>
      <c r="H294" s="16">
        <f>ROUNDDOWN(D294*G294, 1)</f>
        <v>0</v>
      </c>
      <c r="I294" s="16"/>
      <c r="J294" s="16">
        <f>ROUNDDOWN(D294*I294, 1)</f>
        <v>0</v>
      </c>
      <c r="K294" s="16">
        <f>E294+G294+I294</f>
        <v>0</v>
      </c>
      <c r="L294" s="16">
        <f>F294+H294+J294</f>
        <v>0</v>
      </c>
      <c r="M294" s="13" t="s">
        <v>627</v>
      </c>
      <c r="O294" s="1" t="s">
        <v>312</v>
      </c>
      <c r="P294" s="1" t="s">
        <v>308</v>
      </c>
      <c r="Q294">
        <v>1</v>
      </c>
    </row>
    <row r="295" spans="1:20" ht="20.100000000000001" customHeight="1" x14ac:dyDescent="0.3">
      <c r="A295" s="13" t="s">
        <v>628</v>
      </c>
      <c r="B295" s="13" t="s">
        <v>629</v>
      </c>
      <c r="C295" s="15" t="s">
        <v>36</v>
      </c>
      <c r="D295" s="16">
        <v>1</v>
      </c>
      <c r="E295" s="16"/>
      <c r="F295" s="16">
        <f>ROUNDDOWN(D295*E295, 1)</f>
        <v>0</v>
      </c>
      <c r="G295" s="16"/>
      <c r="H295" s="16">
        <f>ROUNDDOWN(D295*G295, 1)</f>
        <v>0</v>
      </c>
      <c r="I295" s="16"/>
      <c r="J295" s="16">
        <f>ROUNDDOWN(D295*I295, 1)</f>
        <v>0</v>
      </c>
      <c r="K295" s="16">
        <f>E295+G295+I295</f>
        <v>0</v>
      </c>
      <c r="L295" s="16">
        <f>F295+H295+J295</f>
        <v>0</v>
      </c>
      <c r="M295" s="13" t="s">
        <v>630</v>
      </c>
      <c r="P295" s="1" t="s">
        <v>308</v>
      </c>
      <c r="Q295">
        <v>1</v>
      </c>
    </row>
    <row r="296" spans="1:20" ht="20.100000000000001" customHeight="1" x14ac:dyDescent="0.3">
      <c r="A296" s="17" t="s">
        <v>320</v>
      </c>
      <c r="B296" s="18"/>
      <c r="C296" s="19"/>
      <c r="D296" s="20"/>
      <c r="E296" s="20"/>
      <c r="F296" s="20">
        <f>ROUNDDOWN(SUMIF(Q294:Q295, "1", F294:F295), 0)</f>
        <v>0</v>
      </c>
      <c r="G296" s="20"/>
      <c r="H296" s="20">
        <f>ROUNDDOWN(SUMIF(Q294:Q295, "1", H294:H295), 0)</f>
        <v>0</v>
      </c>
      <c r="I296" s="20"/>
      <c r="J296" s="20">
        <f>ROUNDDOWN(SUMIF(Q294:Q295, "1", J294:J295), 0)</f>
        <v>0</v>
      </c>
      <c r="K296" s="20"/>
      <c r="L296" s="20">
        <f>F296+H296+J296</f>
        <v>0</v>
      </c>
      <c r="M296" s="18"/>
    </row>
    <row r="297" spans="1:20" ht="20.100000000000001" customHeight="1" x14ac:dyDescent="0.3">
      <c r="A297" s="14"/>
      <c r="B297" s="14"/>
      <c r="C297" s="21"/>
      <c r="D297" s="16"/>
      <c r="E297" s="16"/>
      <c r="F297" s="16"/>
      <c r="G297" s="16"/>
      <c r="H297" s="16"/>
      <c r="I297" s="16"/>
      <c r="J297" s="16"/>
      <c r="K297" s="16"/>
      <c r="L297" s="16"/>
      <c r="M297" s="14"/>
    </row>
    <row r="298" spans="1:20" ht="20.100000000000001" customHeight="1" x14ac:dyDescent="0.3">
      <c r="A298" s="65" t="s">
        <v>631</v>
      </c>
      <c r="B298" s="66"/>
      <c r="C298" s="66"/>
      <c r="D298" s="66"/>
      <c r="E298" s="66"/>
      <c r="F298" s="66"/>
      <c r="G298" s="66"/>
      <c r="H298" s="66"/>
      <c r="I298" s="66"/>
      <c r="J298" s="66"/>
      <c r="K298" s="66"/>
      <c r="L298" s="66"/>
      <c r="M298" s="22"/>
    </row>
    <row r="299" spans="1:20" ht="20.100000000000001" customHeight="1" x14ac:dyDescent="0.3">
      <c r="A299" s="13" t="s">
        <v>632</v>
      </c>
      <c r="B299" s="14"/>
      <c r="C299" s="15" t="s">
        <v>36</v>
      </c>
      <c r="D299" s="16">
        <v>1</v>
      </c>
      <c r="E299" s="16"/>
      <c r="F299" s="16">
        <f>ROUNDDOWN(D299*E299, 1)</f>
        <v>0</v>
      </c>
      <c r="G299" s="16"/>
      <c r="H299" s="16">
        <f>ROUNDDOWN(D299*G299, 1)</f>
        <v>0</v>
      </c>
      <c r="I299" s="16"/>
      <c r="J299" s="16">
        <f>ROUNDDOWN(D299*I299, 1)</f>
        <v>0</v>
      </c>
      <c r="K299" s="16">
        <f>E299+G299+I299</f>
        <v>0</v>
      </c>
      <c r="L299" s="16">
        <f>F299+H299+J299</f>
        <v>0</v>
      </c>
      <c r="M299" s="13" t="s">
        <v>633</v>
      </c>
      <c r="P299" s="1" t="s">
        <v>308</v>
      </c>
      <c r="Q299">
        <v>1</v>
      </c>
    </row>
    <row r="300" spans="1:20" ht="20.100000000000001" customHeight="1" x14ac:dyDescent="0.3">
      <c r="A300" s="17" t="s">
        <v>320</v>
      </c>
      <c r="B300" s="18"/>
      <c r="C300" s="19"/>
      <c r="D300" s="20"/>
      <c r="E300" s="20"/>
      <c r="F300" s="20">
        <f>ROUNDDOWN(SUMIF(Q299:Q299, "1", F299:F299), 0)</f>
        <v>0</v>
      </c>
      <c r="G300" s="20"/>
      <c r="H300" s="20">
        <f>ROUNDDOWN(SUMIF(Q299:Q299, "1", H299:H299), 0)</f>
        <v>0</v>
      </c>
      <c r="I300" s="20"/>
      <c r="J300" s="20">
        <f>ROUNDDOWN(SUMIF(Q299:Q299, "1", J299:J299), 0)</f>
        <v>0</v>
      </c>
      <c r="K300" s="20"/>
      <c r="L300" s="20">
        <f>F300+H300+J300</f>
        <v>0</v>
      </c>
      <c r="M300" s="18"/>
    </row>
    <row r="301" spans="1:20" ht="20.100000000000001" customHeight="1" x14ac:dyDescent="0.3">
      <c r="A301" s="14"/>
      <c r="B301" s="14"/>
      <c r="C301" s="21"/>
      <c r="D301" s="16"/>
      <c r="E301" s="16"/>
      <c r="F301" s="16"/>
      <c r="G301" s="16"/>
      <c r="H301" s="16"/>
      <c r="I301" s="16"/>
      <c r="J301" s="16"/>
      <c r="K301" s="16"/>
      <c r="L301" s="16"/>
      <c r="M301" s="14"/>
    </row>
    <row r="302" spans="1:20" ht="20.100000000000001" customHeight="1" x14ac:dyDescent="0.3">
      <c r="A302" s="65" t="s">
        <v>634</v>
      </c>
      <c r="B302" s="66"/>
      <c r="C302" s="66"/>
      <c r="D302" s="66"/>
      <c r="E302" s="66"/>
      <c r="F302" s="66"/>
      <c r="G302" s="66"/>
      <c r="H302" s="66"/>
      <c r="I302" s="66"/>
      <c r="J302" s="66"/>
      <c r="K302" s="66"/>
      <c r="L302" s="66"/>
      <c r="M302" s="22"/>
    </row>
    <row r="303" spans="1:20" ht="20.100000000000001" customHeight="1" x14ac:dyDescent="0.3">
      <c r="A303" s="13" t="s">
        <v>510</v>
      </c>
      <c r="B303" s="14"/>
      <c r="C303" s="15" t="s">
        <v>36</v>
      </c>
      <c r="D303" s="16">
        <v>1</v>
      </c>
      <c r="E303" s="16"/>
      <c r="F303" s="16">
        <f>ROUNDDOWN(D303*E303, 1)</f>
        <v>0</v>
      </c>
      <c r="G303" s="16"/>
      <c r="H303" s="16">
        <f>ROUNDDOWN(D303*G303, 1)</f>
        <v>0</v>
      </c>
      <c r="I303" s="16"/>
      <c r="J303" s="16">
        <f>ROUNDDOWN(D303*I303, 1)</f>
        <v>0</v>
      </c>
      <c r="K303" s="16">
        <f>E303+G303+I303</f>
        <v>0</v>
      </c>
      <c r="L303" s="16">
        <f>F303+H303+J303</f>
        <v>0</v>
      </c>
      <c r="M303" s="13" t="s">
        <v>635</v>
      </c>
      <c r="P303" s="1" t="s">
        <v>308</v>
      </c>
      <c r="Q303">
        <v>1</v>
      </c>
    </row>
    <row r="304" spans="1:20" ht="20.100000000000001" customHeight="1" x14ac:dyDescent="0.3">
      <c r="A304" s="17" t="s">
        <v>320</v>
      </c>
      <c r="B304" s="18"/>
      <c r="C304" s="19"/>
      <c r="D304" s="20"/>
      <c r="E304" s="20"/>
      <c r="F304" s="20">
        <f>ROUNDDOWN(SUMIF(Q303:Q303, "1", F303:F303), 0)</f>
        <v>0</v>
      </c>
      <c r="G304" s="20"/>
      <c r="H304" s="20">
        <f>ROUNDDOWN(SUMIF(Q303:Q303, "1", H303:H303), 0)</f>
        <v>0</v>
      </c>
      <c r="I304" s="20"/>
      <c r="J304" s="20">
        <f>ROUNDDOWN(SUMIF(Q303:Q303, "1", J303:J303), 0)</f>
        <v>0</v>
      </c>
      <c r="K304" s="20"/>
      <c r="L304" s="20">
        <f>F304+H304+J304</f>
        <v>0</v>
      </c>
      <c r="M304" s="18"/>
    </row>
    <row r="305" spans="1:17" ht="20.100000000000001" customHeight="1" x14ac:dyDescent="0.3">
      <c r="A305" s="14"/>
      <c r="B305" s="14"/>
      <c r="C305" s="21"/>
      <c r="D305" s="16"/>
      <c r="E305" s="16"/>
      <c r="F305" s="16"/>
      <c r="G305" s="16"/>
      <c r="H305" s="16"/>
      <c r="I305" s="16"/>
      <c r="J305" s="16"/>
      <c r="K305" s="16"/>
      <c r="L305" s="16"/>
      <c r="M305" s="14"/>
    </row>
    <row r="306" spans="1:17" ht="20.100000000000001" customHeight="1" x14ac:dyDescent="0.3">
      <c r="A306" s="65" t="s">
        <v>636</v>
      </c>
      <c r="B306" s="66"/>
      <c r="C306" s="66"/>
      <c r="D306" s="66"/>
      <c r="E306" s="66"/>
      <c r="F306" s="66"/>
      <c r="G306" s="66"/>
      <c r="H306" s="66"/>
      <c r="I306" s="66"/>
      <c r="J306" s="66"/>
      <c r="K306" s="66"/>
      <c r="L306" s="66"/>
      <c r="M306" s="22"/>
    </row>
    <row r="307" spans="1:17" ht="20.100000000000001" customHeight="1" x14ac:dyDescent="0.3">
      <c r="A307" s="13" t="s">
        <v>510</v>
      </c>
      <c r="B307" s="14"/>
      <c r="C307" s="15" t="s">
        <v>36</v>
      </c>
      <c r="D307" s="16">
        <v>1</v>
      </c>
      <c r="E307" s="16"/>
      <c r="F307" s="16">
        <f>ROUNDDOWN(D307*E307, 1)</f>
        <v>0</v>
      </c>
      <c r="G307" s="16"/>
      <c r="H307" s="16">
        <f>ROUNDDOWN(D307*G307, 1)</f>
        <v>0</v>
      </c>
      <c r="I307" s="16"/>
      <c r="J307" s="16">
        <f>ROUNDDOWN(D307*I307, 1)</f>
        <v>0</v>
      </c>
      <c r="K307" s="16">
        <f>E307+G307+I307</f>
        <v>0</v>
      </c>
      <c r="L307" s="16">
        <f>F307+H307+J307</f>
        <v>0</v>
      </c>
      <c r="M307" s="13" t="s">
        <v>635</v>
      </c>
      <c r="P307" s="1" t="s">
        <v>308</v>
      </c>
      <c r="Q307">
        <v>1</v>
      </c>
    </row>
    <row r="308" spans="1:17" ht="20.100000000000001" customHeight="1" x14ac:dyDescent="0.3">
      <c r="A308" s="17" t="s">
        <v>320</v>
      </c>
      <c r="B308" s="18"/>
      <c r="C308" s="19"/>
      <c r="D308" s="20"/>
      <c r="E308" s="20"/>
      <c r="F308" s="20">
        <f>ROUNDDOWN(SUMIF(Q307:Q307, "1", F307:F307), 0)</f>
        <v>0</v>
      </c>
      <c r="G308" s="20"/>
      <c r="H308" s="20">
        <f>ROUNDDOWN(SUMIF(Q307:Q307, "1", H307:H307), 0)</f>
        <v>0</v>
      </c>
      <c r="I308" s="20"/>
      <c r="J308" s="20">
        <f>ROUNDDOWN(SUMIF(Q307:Q307, "1", J307:J307), 0)</f>
        <v>0</v>
      </c>
      <c r="K308" s="20"/>
      <c r="L308" s="20">
        <f>F308+H308+J308</f>
        <v>0</v>
      </c>
      <c r="M308" s="18"/>
    </row>
    <row r="309" spans="1:17" ht="20.100000000000001" customHeight="1" x14ac:dyDescent="0.3">
      <c r="A309" s="14"/>
      <c r="B309" s="14"/>
      <c r="C309" s="21"/>
      <c r="D309" s="16"/>
      <c r="E309" s="16"/>
      <c r="F309" s="16"/>
      <c r="G309" s="16"/>
      <c r="H309" s="16"/>
      <c r="I309" s="16"/>
      <c r="J309" s="16"/>
      <c r="K309" s="16"/>
      <c r="L309" s="16"/>
      <c r="M309" s="14"/>
    </row>
    <row r="310" spans="1:17" ht="20.100000000000001" customHeight="1" x14ac:dyDescent="0.3">
      <c r="A310" s="65" t="s">
        <v>637</v>
      </c>
      <c r="B310" s="66"/>
      <c r="C310" s="66"/>
      <c r="D310" s="66"/>
      <c r="E310" s="66"/>
      <c r="F310" s="66"/>
      <c r="G310" s="66"/>
      <c r="H310" s="66"/>
      <c r="I310" s="66"/>
      <c r="J310" s="66"/>
      <c r="K310" s="66"/>
      <c r="L310" s="66"/>
      <c r="M310" s="22"/>
    </row>
    <row r="311" spans="1:17" ht="20.100000000000001" customHeight="1" x14ac:dyDescent="0.3">
      <c r="A311" s="13" t="s">
        <v>510</v>
      </c>
      <c r="B311" s="14"/>
      <c r="C311" s="15" t="s">
        <v>36</v>
      </c>
      <c r="D311" s="16">
        <v>1</v>
      </c>
      <c r="E311" s="16"/>
      <c r="F311" s="16">
        <f>ROUNDDOWN(D311*E311, 1)</f>
        <v>0</v>
      </c>
      <c r="G311" s="16"/>
      <c r="H311" s="16">
        <f>ROUNDDOWN(D311*G311, 1)</f>
        <v>0</v>
      </c>
      <c r="I311" s="16"/>
      <c r="J311" s="16">
        <f>ROUNDDOWN(D311*I311, 1)</f>
        <v>0</v>
      </c>
      <c r="K311" s="16">
        <f>E311+G311+I311</f>
        <v>0</v>
      </c>
      <c r="L311" s="16">
        <f>F311+H311+J311</f>
        <v>0</v>
      </c>
      <c r="M311" s="13" t="s">
        <v>635</v>
      </c>
      <c r="P311" s="1" t="s">
        <v>308</v>
      </c>
      <c r="Q311">
        <v>1</v>
      </c>
    </row>
    <row r="312" spans="1:17" ht="20.100000000000001" customHeight="1" x14ac:dyDescent="0.3">
      <c r="A312" s="17" t="s">
        <v>320</v>
      </c>
      <c r="B312" s="18"/>
      <c r="C312" s="19"/>
      <c r="D312" s="20"/>
      <c r="E312" s="20"/>
      <c r="F312" s="20">
        <f>ROUNDDOWN(SUMIF(Q311:Q311, "1", F311:F311), 0)</f>
        <v>0</v>
      </c>
      <c r="G312" s="20"/>
      <c r="H312" s="20">
        <f>ROUNDDOWN(SUMIF(Q311:Q311, "1", H311:H311), 0)</f>
        <v>0</v>
      </c>
      <c r="I312" s="20"/>
      <c r="J312" s="20">
        <f>ROUNDDOWN(SUMIF(Q311:Q311, "1", J311:J311), 0)</f>
        <v>0</v>
      </c>
      <c r="K312" s="20"/>
      <c r="L312" s="20">
        <f>F312+H312+J312</f>
        <v>0</v>
      </c>
      <c r="M312" s="18"/>
    </row>
    <row r="313" spans="1:17" ht="20.100000000000001" customHeight="1" x14ac:dyDescent="0.3">
      <c r="A313" s="14"/>
      <c r="B313" s="14"/>
      <c r="C313" s="21"/>
      <c r="D313" s="16"/>
      <c r="E313" s="16"/>
      <c r="F313" s="16"/>
      <c r="G313" s="16"/>
      <c r="H313" s="16"/>
      <c r="I313" s="16"/>
      <c r="J313" s="16"/>
      <c r="K313" s="16"/>
      <c r="L313" s="16"/>
      <c r="M313" s="14"/>
    </row>
    <row r="314" spans="1:17" ht="20.100000000000001" customHeight="1" x14ac:dyDescent="0.3">
      <c r="A314" s="65" t="s">
        <v>638</v>
      </c>
      <c r="B314" s="66"/>
      <c r="C314" s="66"/>
      <c r="D314" s="66"/>
      <c r="E314" s="66"/>
      <c r="F314" s="66"/>
      <c r="G314" s="66"/>
      <c r="H314" s="66"/>
      <c r="I314" s="66"/>
      <c r="J314" s="66"/>
      <c r="K314" s="66"/>
      <c r="L314" s="66"/>
      <c r="M314" s="12" t="s">
        <v>639</v>
      </c>
    </row>
    <row r="315" spans="1:17" ht="20.100000000000001" customHeight="1" x14ac:dyDescent="0.3">
      <c r="A315" s="13" t="s">
        <v>206</v>
      </c>
      <c r="B315" s="13" t="s">
        <v>207</v>
      </c>
      <c r="C315" s="15" t="s">
        <v>36</v>
      </c>
      <c r="D315" s="16">
        <v>2.2999999999999998</v>
      </c>
      <c r="E315" s="16"/>
      <c r="F315" s="16">
        <f>ROUNDDOWN(D315*E315, 1)</f>
        <v>0</v>
      </c>
      <c r="G315" s="16"/>
      <c r="H315" s="16">
        <f>ROUNDDOWN(D315*G315, 1)</f>
        <v>0</v>
      </c>
      <c r="I315" s="16"/>
      <c r="J315" s="16">
        <f>ROUNDDOWN(D315*I315, 1)</f>
        <v>0</v>
      </c>
      <c r="K315" s="16">
        <f>E315+G315+I315</f>
        <v>0</v>
      </c>
      <c r="L315" s="16">
        <f>F315+H315+J315</f>
        <v>0</v>
      </c>
      <c r="M315" s="13" t="s">
        <v>640</v>
      </c>
      <c r="O315" s="1" t="s">
        <v>312</v>
      </c>
      <c r="P315" s="1" t="s">
        <v>308</v>
      </c>
      <c r="Q315">
        <v>1</v>
      </c>
    </row>
    <row r="316" spans="1:17" ht="20.100000000000001" customHeight="1" x14ac:dyDescent="0.3">
      <c r="A316" s="13" t="s">
        <v>641</v>
      </c>
      <c r="B316" s="13" t="s">
        <v>642</v>
      </c>
      <c r="C316" s="15" t="s">
        <v>36</v>
      </c>
      <c r="D316" s="16">
        <v>1</v>
      </c>
      <c r="E316" s="16"/>
      <c r="F316" s="16">
        <f>ROUNDDOWN(D316*E316, 1)</f>
        <v>0</v>
      </c>
      <c r="G316" s="16"/>
      <c r="H316" s="16">
        <f>ROUNDDOWN(D316*G316, 1)</f>
        <v>0</v>
      </c>
      <c r="I316" s="16"/>
      <c r="J316" s="16">
        <f>ROUNDDOWN(D316*I316, 1)</f>
        <v>0</v>
      </c>
      <c r="K316" s="16">
        <f>E316+G316+I316</f>
        <v>0</v>
      </c>
      <c r="L316" s="16">
        <f>F316+H316+J316</f>
        <v>0</v>
      </c>
      <c r="M316" s="13" t="s">
        <v>643</v>
      </c>
      <c r="P316" s="1" t="s">
        <v>308</v>
      </c>
      <c r="Q316">
        <v>1</v>
      </c>
    </row>
    <row r="317" spans="1:17" ht="20.100000000000001" customHeight="1" x14ac:dyDescent="0.3">
      <c r="A317" s="17" t="s">
        <v>320</v>
      </c>
      <c r="B317" s="18"/>
      <c r="C317" s="19"/>
      <c r="D317" s="20"/>
      <c r="E317" s="20"/>
      <c r="F317" s="20">
        <f>ROUNDDOWN(SUMIF(Q315:Q316, "1", F315:F316), 0)</f>
        <v>0</v>
      </c>
      <c r="G317" s="20"/>
      <c r="H317" s="20">
        <f>ROUNDDOWN(SUMIF(Q315:Q316, "1", H315:H316), 0)</f>
        <v>0</v>
      </c>
      <c r="I317" s="20"/>
      <c r="J317" s="20">
        <f>ROUNDDOWN(SUMIF(Q315:Q316, "1", J315:J316), 0)</f>
        <v>0</v>
      </c>
      <c r="K317" s="20"/>
      <c r="L317" s="20">
        <f>F317+H317+J317</f>
        <v>0</v>
      </c>
      <c r="M317" s="18"/>
    </row>
    <row r="318" spans="1:17" ht="20.100000000000001" customHeight="1" x14ac:dyDescent="0.3">
      <c r="A318" s="14"/>
      <c r="B318" s="14"/>
      <c r="C318" s="21"/>
      <c r="D318" s="16"/>
      <c r="E318" s="16"/>
      <c r="F318" s="16"/>
      <c r="G318" s="16"/>
      <c r="H318" s="16"/>
      <c r="I318" s="16"/>
      <c r="J318" s="16"/>
      <c r="K318" s="16"/>
      <c r="L318" s="16"/>
      <c r="M318" s="14"/>
    </row>
    <row r="319" spans="1:17" ht="20.100000000000001" customHeight="1" x14ac:dyDescent="0.3">
      <c r="A319" s="65" t="s">
        <v>644</v>
      </c>
      <c r="B319" s="66"/>
      <c r="C319" s="66"/>
      <c r="D319" s="66"/>
      <c r="E319" s="66"/>
      <c r="F319" s="66"/>
      <c r="G319" s="66"/>
      <c r="H319" s="66"/>
      <c r="I319" s="66"/>
      <c r="J319" s="66"/>
      <c r="K319" s="66"/>
      <c r="L319" s="66"/>
      <c r="M319" s="12" t="s">
        <v>639</v>
      </c>
    </row>
    <row r="320" spans="1:17" ht="20.100000000000001" customHeight="1" x14ac:dyDescent="0.3">
      <c r="A320" s="13" t="s">
        <v>206</v>
      </c>
      <c r="B320" s="13" t="s">
        <v>208</v>
      </c>
      <c r="C320" s="15" t="s">
        <v>36</v>
      </c>
      <c r="D320" s="16">
        <v>2.2999999999999998</v>
      </c>
      <c r="E320" s="16"/>
      <c r="F320" s="16">
        <f>ROUNDDOWN(D320*E320, 1)</f>
        <v>0</v>
      </c>
      <c r="G320" s="16"/>
      <c r="H320" s="16">
        <f>ROUNDDOWN(D320*G320, 1)</f>
        <v>0</v>
      </c>
      <c r="I320" s="16"/>
      <c r="J320" s="16">
        <f>ROUNDDOWN(D320*I320, 1)</f>
        <v>0</v>
      </c>
      <c r="K320" s="16">
        <f>E320+G320+I320</f>
        <v>0</v>
      </c>
      <c r="L320" s="16">
        <f>F320+H320+J320</f>
        <v>0</v>
      </c>
      <c r="M320" s="13" t="s">
        <v>645</v>
      </c>
      <c r="O320" s="1" t="s">
        <v>312</v>
      </c>
      <c r="P320" s="1" t="s">
        <v>308</v>
      </c>
      <c r="Q320">
        <v>1</v>
      </c>
    </row>
    <row r="321" spans="1:20" ht="20.100000000000001" customHeight="1" x14ac:dyDescent="0.3">
      <c r="A321" s="13" t="s">
        <v>641</v>
      </c>
      <c r="B321" s="13" t="s">
        <v>646</v>
      </c>
      <c r="C321" s="15" t="s">
        <v>36</v>
      </c>
      <c r="D321" s="16">
        <v>1</v>
      </c>
      <c r="E321" s="16"/>
      <c r="F321" s="16">
        <f>ROUNDDOWN(D321*E321, 1)</f>
        <v>0</v>
      </c>
      <c r="G321" s="16"/>
      <c r="H321" s="16">
        <f>ROUNDDOWN(D321*G321, 1)</f>
        <v>0</v>
      </c>
      <c r="I321" s="16"/>
      <c r="J321" s="16">
        <f>ROUNDDOWN(D321*I321, 1)</f>
        <v>0</v>
      </c>
      <c r="K321" s="16">
        <f>E321+G321+I321</f>
        <v>0</v>
      </c>
      <c r="L321" s="16">
        <f>F321+H321+J321</f>
        <v>0</v>
      </c>
      <c r="M321" s="13" t="s">
        <v>647</v>
      </c>
      <c r="P321" s="1" t="s">
        <v>308</v>
      </c>
      <c r="Q321">
        <v>1</v>
      </c>
    </row>
    <row r="322" spans="1:20" ht="20.100000000000001" customHeight="1" x14ac:dyDescent="0.3">
      <c r="A322" s="17" t="s">
        <v>320</v>
      </c>
      <c r="B322" s="18"/>
      <c r="C322" s="19"/>
      <c r="D322" s="20"/>
      <c r="E322" s="20"/>
      <c r="F322" s="20">
        <f>ROUNDDOWN(SUMIF(Q320:Q321, "1", F320:F321), 0)</f>
        <v>0</v>
      </c>
      <c r="G322" s="20"/>
      <c r="H322" s="20">
        <f>ROUNDDOWN(SUMIF(Q320:Q321, "1", H320:H321), 0)</f>
        <v>0</v>
      </c>
      <c r="I322" s="20"/>
      <c r="J322" s="20">
        <f>ROUNDDOWN(SUMIF(Q320:Q321, "1", J320:J321), 0)</f>
        <v>0</v>
      </c>
      <c r="K322" s="20"/>
      <c r="L322" s="20">
        <f>F322+H322+J322</f>
        <v>0</v>
      </c>
      <c r="M322" s="18"/>
    </row>
    <row r="323" spans="1:20" ht="20.100000000000001" customHeight="1" x14ac:dyDescent="0.3">
      <c r="A323" s="14"/>
      <c r="B323" s="14"/>
      <c r="C323" s="21"/>
      <c r="D323" s="16"/>
      <c r="E323" s="16"/>
      <c r="F323" s="16"/>
      <c r="G323" s="16"/>
      <c r="H323" s="16"/>
      <c r="I323" s="16"/>
      <c r="J323" s="16"/>
      <c r="K323" s="16"/>
      <c r="L323" s="16"/>
      <c r="M323" s="14"/>
    </row>
    <row r="324" spans="1:20" ht="20.100000000000001" customHeight="1" x14ac:dyDescent="0.3">
      <c r="A324" s="65" t="s">
        <v>648</v>
      </c>
      <c r="B324" s="66"/>
      <c r="C324" s="66"/>
      <c r="D324" s="66"/>
      <c r="E324" s="66"/>
      <c r="F324" s="66"/>
      <c r="G324" s="66"/>
      <c r="H324" s="66"/>
      <c r="I324" s="66"/>
      <c r="J324" s="66"/>
      <c r="K324" s="66"/>
      <c r="L324" s="66"/>
      <c r="M324" s="22"/>
    </row>
    <row r="325" spans="1:20" ht="20.100000000000001" customHeight="1" x14ac:dyDescent="0.3">
      <c r="A325" s="13" t="s">
        <v>649</v>
      </c>
      <c r="B325" s="13" t="s">
        <v>650</v>
      </c>
      <c r="C325" s="15" t="s">
        <v>36</v>
      </c>
      <c r="D325" s="16">
        <v>1</v>
      </c>
      <c r="E325" s="16"/>
      <c r="F325" s="16">
        <f t="shared" ref="F325:F330" si="23">ROUNDDOWN(D325*E325, 1)</f>
        <v>0</v>
      </c>
      <c r="G325" s="16"/>
      <c r="H325" s="16">
        <f t="shared" ref="H325:H330" si="24">ROUNDDOWN(D325*G325, 1)</f>
        <v>0</v>
      </c>
      <c r="I325" s="16"/>
      <c r="J325" s="16">
        <f t="shared" ref="J325:J330" si="25">ROUNDDOWN(D325*I325, 1)</f>
        <v>0</v>
      </c>
      <c r="K325" s="16">
        <f t="shared" ref="K325:L330" si="26">E325+G325+I325</f>
        <v>0</v>
      </c>
      <c r="L325" s="16">
        <f t="shared" si="26"/>
        <v>0</v>
      </c>
      <c r="M325" s="13" t="s">
        <v>651</v>
      </c>
      <c r="P325" s="1" t="s">
        <v>308</v>
      </c>
      <c r="Q325">
        <v>1</v>
      </c>
    </row>
    <row r="326" spans="1:20" ht="20.100000000000001" customHeight="1" x14ac:dyDescent="0.3">
      <c r="A326" s="13" t="s">
        <v>652</v>
      </c>
      <c r="B326" s="13" t="s">
        <v>271</v>
      </c>
      <c r="C326" s="15" t="s">
        <v>36</v>
      </c>
      <c r="D326" s="16">
        <v>1</v>
      </c>
      <c r="E326" s="16"/>
      <c r="F326" s="16">
        <f t="shared" si="23"/>
        <v>0</v>
      </c>
      <c r="G326" s="16"/>
      <c r="H326" s="16">
        <f t="shared" si="24"/>
        <v>0</v>
      </c>
      <c r="I326" s="16"/>
      <c r="J326" s="16">
        <f t="shared" si="25"/>
        <v>0</v>
      </c>
      <c r="K326" s="16">
        <f t="shared" si="26"/>
        <v>0</v>
      </c>
      <c r="L326" s="16">
        <f t="shared" si="26"/>
        <v>0</v>
      </c>
      <c r="M326" s="13" t="s">
        <v>653</v>
      </c>
      <c r="P326" s="1" t="s">
        <v>308</v>
      </c>
      <c r="Q326">
        <v>1</v>
      </c>
    </row>
    <row r="327" spans="1:20" ht="20.100000000000001" customHeight="1" x14ac:dyDescent="0.3">
      <c r="A327" s="13" t="s">
        <v>654</v>
      </c>
      <c r="B327" s="13" t="s">
        <v>655</v>
      </c>
      <c r="C327" s="15" t="s">
        <v>36</v>
      </c>
      <c r="D327" s="16">
        <v>1</v>
      </c>
      <c r="E327" s="16"/>
      <c r="F327" s="16">
        <f t="shared" si="23"/>
        <v>0</v>
      </c>
      <c r="G327" s="16"/>
      <c r="H327" s="16">
        <f t="shared" si="24"/>
        <v>0</v>
      </c>
      <c r="I327" s="16"/>
      <c r="J327" s="16">
        <f t="shared" si="25"/>
        <v>0</v>
      </c>
      <c r="K327" s="16">
        <f t="shared" si="26"/>
        <v>0</v>
      </c>
      <c r="L327" s="16">
        <f t="shared" si="26"/>
        <v>0</v>
      </c>
      <c r="M327" s="13" t="s">
        <v>656</v>
      </c>
      <c r="P327" s="1" t="s">
        <v>308</v>
      </c>
      <c r="Q327">
        <v>1</v>
      </c>
    </row>
    <row r="328" spans="1:20" ht="20.100000000000001" customHeight="1" x14ac:dyDescent="0.3">
      <c r="A328" s="13" t="s">
        <v>657</v>
      </c>
      <c r="B328" s="13" t="s">
        <v>658</v>
      </c>
      <c r="C328" s="15" t="s">
        <v>36</v>
      </c>
      <c r="D328" s="16">
        <v>1</v>
      </c>
      <c r="E328" s="16"/>
      <c r="F328" s="16">
        <f t="shared" si="23"/>
        <v>0</v>
      </c>
      <c r="G328" s="16"/>
      <c r="H328" s="16">
        <f t="shared" si="24"/>
        <v>0</v>
      </c>
      <c r="I328" s="16"/>
      <c r="J328" s="16">
        <f t="shared" si="25"/>
        <v>0</v>
      </c>
      <c r="K328" s="16">
        <f t="shared" si="26"/>
        <v>0</v>
      </c>
      <c r="L328" s="16">
        <f t="shared" si="26"/>
        <v>0</v>
      </c>
      <c r="M328" s="13" t="s">
        <v>659</v>
      </c>
      <c r="P328" s="1" t="s">
        <v>308</v>
      </c>
      <c r="Q328">
        <v>1</v>
      </c>
    </row>
    <row r="329" spans="1:20" ht="20.100000000000001" customHeight="1" x14ac:dyDescent="0.3">
      <c r="A329" s="13" t="s">
        <v>660</v>
      </c>
      <c r="B329" s="14"/>
      <c r="C329" s="15" t="s">
        <v>36</v>
      </c>
      <c r="D329" s="16">
        <v>1</v>
      </c>
      <c r="E329" s="16"/>
      <c r="F329" s="16">
        <f t="shared" si="23"/>
        <v>0</v>
      </c>
      <c r="G329" s="16"/>
      <c r="H329" s="16">
        <f t="shared" si="24"/>
        <v>0</v>
      </c>
      <c r="I329" s="16"/>
      <c r="J329" s="16">
        <f t="shared" si="25"/>
        <v>0</v>
      </c>
      <c r="K329" s="16">
        <f t="shared" si="26"/>
        <v>0</v>
      </c>
      <c r="L329" s="16">
        <f t="shared" si="26"/>
        <v>0</v>
      </c>
      <c r="M329" s="13" t="s">
        <v>661</v>
      </c>
      <c r="P329" s="1" t="s">
        <v>308</v>
      </c>
      <c r="Q329">
        <v>1</v>
      </c>
      <c r="T329" s="1" t="s">
        <v>662</v>
      </c>
    </row>
    <row r="330" spans="1:20" ht="20.100000000000001" customHeight="1" x14ac:dyDescent="0.3">
      <c r="A330" s="13" t="s">
        <v>663</v>
      </c>
      <c r="B330" s="14"/>
      <c r="C330" s="15" t="s">
        <v>36</v>
      </c>
      <c r="D330" s="16">
        <v>1</v>
      </c>
      <c r="E330" s="16"/>
      <c r="F330" s="16">
        <f t="shared" si="23"/>
        <v>0</v>
      </c>
      <c r="G330" s="16"/>
      <c r="H330" s="16">
        <f t="shared" si="24"/>
        <v>0</v>
      </c>
      <c r="I330" s="16"/>
      <c r="J330" s="16">
        <f t="shared" si="25"/>
        <v>0</v>
      </c>
      <c r="K330" s="16">
        <f t="shared" si="26"/>
        <v>0</v>
      </c>
      <c r="L330" s="16">
        <f t="shared" si="26"/>
        <v>0</v>
      </c>
      <c r="M330" s="13" t="s">
        <v>664</v>
      </c>
      <c r="P330" s="1" t="s">
        <v>308</v>
      </c>
      <c r="Q330">
        <v>1</v>
      </c>
      <c r="T330" s="1" t="s">
        <v>662</v>
      </c>
    </row>
    <row r="331" spans="1:20" ht="20.100000000000001" customHeight="1" x14ac:dyDescent="0.3">
      <c r="A331" s="17" t="s">
        <v>320</v>
      </c>
      <c r="B331" s="18"/>
      <c r="C331" s="19"/>
      <c r="D331" s="20"/>
      <c r="E331" s="20"/>
      <c r="F331" s="20">
        <f>ROUNDDOWN(SUMIF(Q325:Q330, "1", F325:F330), 0)</f>
        <v>0</v>
      </c>
      <c r="G331" s="20"/>
      <c r="H331" s="20">
        <f>ROUNDDOWN(SUMIF(Q325:Q330, "1", H325:H330), 0)</f>
        <v>0</v>
      </c>
      <c r="I331" s="20"/>
      <c r="J331" s="20">
        <f>ROUNDDOWN(SUMIF(Q325:Q330, "1", J325:J330), 0)</f>
        <v>0</v>
      </c>
      <c r="K331" s="20"/>
      <c r="L331" s="20">
        <f>F331+H331+J331</f>
        <v>0</v>
      </c>
      <c r="M331" s="18"/>
    </row>
    <row r="332" spans="1:20" ht="20.100000000000001" customHeight="1" x14ac:dyDescent="0.3">
      <c r="A332" s="14"/>
      <c r="B332" s="14"/>
      <c r="C332" s="21"/>
      <c r="D332" s="16"/>
      <c r="E332" s="16"/>
      <c r="F332" s="16"/>
      <c r="G332" s="16"/>
      <c r="H332" s="16"/>
      <c r="I332" s="16"/>
      <c r="J332" s="16"/>
      <c r="K332" s="16"/>
      <c r="L332" s="16"/>
      <c r="M332" s="14"/>
    </row>
    <row r="333" spans="1:20" ht="20.100000000000001" customHeight="1" x14ac:dyDescent="0.3">
      <c r="A333" s="65" t="s">
        <v>665</v>
      </c>
      <c r="B333" s="66"/>
      <c r="C333" s="66"/>
      <c r="D333" s="66"/>
      <c r="E333" s="66"/>
      <c r="F333" s="66"/>
      <c r="G333" s="66"/>
      <c r="H333" s="66"/>
      <c r="I333" s="66"/>
      <c r="J333" s="66"/>
      <c r="K333" s="66"/>
      <c r="L333" s="66"/>
      <c r="M333" s="22"/>
    </row>
    <row r="334" spans="1:20" ht="20.100000000000001" customHeight="1" x14ac:dyDescent="0.3">
      <c r="A334" s="13" t="s">
        <v>34</v>
      </c>
      <c r="B334" s="13" t="s">
        <v>35</v>
      </c>
      <c r="C334" s="15" t="s">
        <v>36</v>
      </c>
      <c r="D334" s="16">
        <v>1</v>
      </c>
      <c r="E334" s="16"/>
      <c r="F334" s="16">
        <f>ROUNDDOWN(D334*E334, 1)</f>
        <v>0</v>
      </c>
      <c r="G334" s="16"/>
      <c r="H334" s="16">
        <f>ROUNDDOWN(D334*G334, 1)</f>
        <v>0</v>
      </c>
      <c r="I334" s="16"/>
      <c r="J334" s="16">
        <f>ROUNDDOWN(D334*I334, 1)</f>
        <v>0</v>
      </c>
      <c r="K334" s="16">
        <f>E334+G334+I334</f>
        <v>0</v>
      </c>
      <c r="L334" s="16">
        <f>F334+H334+J334</f>
        <v>0</v>
      </c>
      <c r="M334" s="13" t="s">
        <v>627</v>
      </c>
      <c r="O334" s="1" t="s">
        <v>312</v>
      </c>
      <c r="P334" s="1" t="s">
        <v>308</v>
      </c>
      <c r="Q334">
        <v>1</v>
      </c>
    </row>
    <row r="335" spans="1:20" ht="20.100000000000001" customHeight="1" x14ac:dyDescent="0.3">
      <c r="A335" s="17" t="s">
        <v>320</v>
      </c>
      <c r="B335" s="18"/>
      <c r="C335" s="19"/>
      <c r="D335" s="20"/>
      <c r="E335" s="20"/>
      <c r="F335" s="20">
        <f>ROUNDDOWN(SUMIF(Q334:Q334, "1", F334:F334), 0)</f>
        <v>0</v>
      </c>
      <c r="G335" s="20"/>
      <c r="H335" s="20">
        <f>ROUNDDOWN(SUMIF(Q334:Q334, "1", H334:H334), 0)</f>
        <v>0</v>
      </c>
      <c r="I335" s="20"/>
      <c r="J335" s="20">
        <f>ROUNDDOWN(SUMIF(Q334:Q334, "1", J334:J334), 0)</f>
        <v>0</v>
      </c>
      <c r="K335" s="20"/>
      <c r="L335" s="20">
        <f>F335+H335+J335</f>
        <v>0</v>
      </c>
      <c r="M335" s="18"/>
    </row>
    <row r="336" spans="1:20" ht="20.100000000000001" customHeight="1" x14ac:dyDescent="0.3">
      <c r="A336" s="14"/>
      <c r="B336" s="14"/>
      <c r="C336" s="21"/>
      <c r="D336" s="16"/>
      <c r="E336" s="16"/>
      <c r="F336" s="16"/>
      <c r="G336" s="16"/>
      <c r="H336" s="16"/>
      <c r="I336" s="16"/>
      <c r="J336" s="16"/>
      <c r="K336" s="16"/>
      <c r="L336" s="16"/>
      <c r="M336" s="14"/>
    </row>
    <row r="337" spans="1:17" ht="20.100000000000001" customHeight="1" x14ac:dyDescent="0.3">
      <c r="A337" s="65" t="s">
        <v>666</v>
      </c>
      <c r="B337" s="66"/>
      <c r="C337" s="66"/>
      <c r="D337" s="66"/>
      <c r="E337" s="66"/>
      <c r="F337" s="66"/>
      <c r="G337" s="66"/>
      <c r="H337" s="66"/>
      <c r="I337" s="66"/>
      <c r="J337" s="66"/>
      <c r="K337" s="66"/>
      <c r="L337" s="66"/>
      <c r="M337" s="22"/>
    </row>
    <row r="338" spans="1:17" ht="20.100000000000001" customHeight="1" x14ac:dyDescent="0.3">
      <c r="A338" s="13" t="s">
        <v>256</v>
      </c>
      <c r="B338" s="13" t="s">
        <v>257</v>
      </c>
      <c r="C338" s="15" t="s">
        <v>250</v>
      </c>
      <c r="D338" s="16">
        <v>1</v>
      </c>
      <c r="E338" s="16"/>
      <c r="F338" s="16">
        <f>ROUNDDOWN(D338*E338, 1)</f>
        <v>0</v>
      </c>
      <c r="G338" s="16"/>
      <c r="H338" s="16">
        <f>ROUNDDOWN(D338*G338, 1)</f>
        <v>0</v>
      </c>
      <c r="I338" s="16"/>
      <c r="J338" s="16">
        <f>ROUNDDOWN(D338*I338, 1)</f>
        <v>0</v>
      </c>
      <c r="K338" s="16">
        <f>E338+G338+I338</f>
        <v>0</v>
      </c>
      <c r="L338" s="16">
        <f>F338+H338+J338</f>
        <v>0</v>
      </c>
      <c r="M338" s="13" t="s">
        <v>667</v>
      </c>
      <c r="O338" s="1" t="s">
        <v>307</v>
      </c>
      <c r="P338" s="1" t="s">
        <v>308</v>
      </c>
      <c r="Q338">
        <v>1</v>
      </c>
    </row>
    <row r="339" spans="1:17" ht="20.100000000000001" customHeight="1" x14ac:dyDescent="0.3">
      <c r="A339" s="17" t="s">
        <v>320</v>
      </c>
      <c r="B339" s="18"/>
      <c r="C339" s="19"/>
      <c r="D339" s="20"/>
      <c r="E339" s="20"/>
      <c r="F339" s="20">
        <f>ROUNDDOWN(SUMIF(Q338:Q338, "1", F338:F338), 0)</f>
        <v>0</v>
      </c>
      <c r="G339" s="20"/>
      <c r="H339" s="20">
        <f>ROUNDDOWN(SUMIF(Q338:Q338, "1", H338:H338), 0)</f>
        <v>0</v>
      </c>
      <c r="I339" s="20"/>
      <c r="J339" s="20">
        <f>ROUNDDOWN(SUMIF(Q338:Q338, "1", J338:J338), 0)</f>
        <v>0</v>
      </c>
      <c r="K339" s="20"/>
      <c r="L339" s="20">
        <f>F339+H339+J339</f>
        <v>0</v>
      </c>
      <c r="M339" s="18"/>
    </row>
    <row r="340" spans="1:17" ht="20.100000000000001" customHeight="1" x14ac:dyDescent="0.3">
      <c r="A340" s="14"/>
      <c r="B340" s="14"/>
      <c r="C340" s="21"/>
      <c r="D340" s="16"/>
      <c r="E340" s="16"/>
      <c r="F340" s="16"/>
      <c r="G340" s="16"/>
      <c r="H340" s="16"/>
      <c r="I340" s="16"/>
      <c r="J340" s="16"/>
      <c r="K340" s="16"/>
      <c r="L340" s="16"/>
      <c r="M340" s="14"/>
    </row>
    <row r="341" spans="1:17" ht="20.100000000000001" customHeight="1" x14ac:dyDescent="0.3">
      <c r="A341" s="65" t="s">
        <v>668</v>
      </c>
      <c r="B341" s="66"/>
      <c r="C341" s="66"/>
      <c r="D341" s="66"/>
      <c r="E341" s="66"/>
      <c r="F341" s="66"/>
      <c r="G341" s="66"/>
      <c r="H341" s="66"/>
      <c r="I341" s="66"/>
      <c r="J341" s="66"/>
      <c r="K341" s="66"/>
      <c r="L341" s="66"/>
      <c r="M341" s="12" t="s">
        <v>603</v>
      </c>
    </row>
    <row r="342" spans="1:17" ht="20.100000000000001" customHeight="1" x14ac:dyDescent="0.3">
      <c r="A342" s="13" t="s">
        <v>100</v>
      </c>
      <c r="B342" s="14"/>
      <c r="C342" s="15" t="s">
        <v>30</v>
      </c>
      <c r="D342" s="16">
        <v>7.4999999999999997E-3</v>
      </c>
      <c r="E342" s="16"/>
      <c r="F342" s="16">
        <f>ROUNDDOWN(D342*E342, 1)</f>
        <v>0</v>
      </c>
      <c r="G342" s="16"/>
      <c r="H342" s="16">
        <f>ROUNDDOWN(D342*G342, 1)</f>
        <v>0</v>
      </c>
      <c r="I342" s="16"/>
      <c r="J342" s="16">
        <f>ROUNDDOWN(D342*I342, 1)</f>
        <v>0</v>
      </c>
      <c r="K342" s="16">
        <f t="shared" ref="K342:L344" si="27">E342+G342+I342</f>
        <v>0</v>
      </c>
      <c r="L342" s="16">
        <f t="shared" si="27"/>
        <v>0</v>
      </c>
      <c r="M342" s="13" t="s">
        <v>669</v>
      </c>
      <c r="O342" s="1" t="s">
        <v>312</v>
      </c>
      <c r="P342" s="1" t="s">
        <v>308</v>
      </c>
      <c r="Q342">
        <v>1</v>
      </c>
    </row>
    <row r="343" spans="1:17" ht="20.100000000000001" customHeight="1" x14ac:dyDescent="0.3">
      <c r="A343" s="13" t="s">
        <v>223</v>
      </c>
      <c r="B343" s="13" t="s">
        <v>218</v>
      </c>
      <c r="C343" s="15" t="s">
        <v>219</v>
      </c>
      <c r="D343" s="16">
        <v>6.4000000000000001E-2</v>
      </c>
      <c r="E343" s="16"/>
      <c r="F343" s="16">
        <f>ROUNDDOWN(D343*E343, 1)</f>
        <v>0</v>
      </c>
      <c r="G343" s="16"/>
      <c r="H343" s="16">
        <f>ROUNDDOWN(D343*G343, 1)</f>
        <v>0</v>
      </c>
      <c r="I343" s="16"/>
      <c r="J343" s="16">
        <f>ROUNDDOWN(D343*I343, 1)</f>
        <v>0</v>
      </c>
      <c r="K343" s="16">
        <f t="shared" si="27"/>
        <v>0</v>
      </c>
      <c r="L343" s="16">
        <f t="shared" si="27"/>
        <v>0</v>
      </c>
      <c r="M343" s="13" t="s">
        <v>505</v>
      </c>
      <c r="O343" s="1" t="s">
        <v>319</v>
      </c>
      <c r="P343" s="1" t="s">
        <v>308</v>
      </c>
      <c r="Q343">
        <v>1</v>
      </c>
    </row>
    <row r="344" spans="1:17" ht="20.100000000000001" customHeight="1" x14ac:dyDescent="0.3">
      <c r="A344" s="13" t="s">
        <v>225</v>
      </c>
      <c r="B344" s="13" t="s">
        <v>218</v>
      </c>
      <c r="C344" s="15" t="s">
        <v>219</v>
      </c>
      <c r="D344" s="16">
        <v>2.4E-2</v>
      </c>
      <c r="E344" s="16"/>
      <c r="F344" s="16">
        <f>ROUNDDOWN(D344*E344, 1)</f>
        <v>0</v>
      </c>
      <c r="G344" s="16"/>
      <c r="H344" s="16">
        <f>ROUNDDOWN(D344*G344, 1)</f>
        <v>0</v>
      </c>
      <c r="I344" s="16"/>
      <c r="J344" s="16">
        <f>ROUNDDOWN(D344*I344, 1)</f>
        <v>0</v>
      </c>
      <c r="K344" s="16">
        <f t="shared" si="27"/>
        <v>0</v>
      </c>
      <c r="L344" s="16">
        <f t="shared" si="27"/>
        <v>0</v>
      </c>
      <c r="M344" s="13" t="s">
        <v>379</v>
      </c>
      <c r="O344" s="1" t="s">
        <v>319</v>
      </c>
      <c r="P344" s="1" t="s">
        <v>308</v>
      </c>
      <c r="Q344">
        <v>1</v>
      </c>
    </row>
    <row r="345" spans="1:17" ht="20.100000000000001" customHeight="1" x14ac:dyDescent="0.3">
      <c r="A345" s="17" t="s">
        <v>320</v>
      </c>
      <c r="B345" s="18"/>
      <c r="C345" s="19"/>
      <c r="D345" s="20"/>
      <c r="E345" s="20"/>
      <c r="F345" s="20">
        <f>ROUNDDOWN(SUMIF(Q342:Q344, "1", F342:F344), 0)</f>
        <v>0</v>
      </c>
      <c r="G345" s="20"/>
      <c r="H345" s="20">
        <f>ROUNDDOWN(SUMIF(Q342:Q344, "1", H342:H344), 0)</f>
        <v>0</v>
      </c>
      <c r="I345" s="20"/>
      <c r="J345" s="20">
        <f>ROUNDDOWN(SUMIF(Q342:Q344, "1", J342:J344), 0)</f>
        <v>0</v>
      </c>
      <c r="K345" s="20"/>
      <c r="L345" s="20">
        <f>F345+H345+J345</f>
        <v>0</v>
      </c>
      <c r="M345" s="18"/>
    </row>
    <row r="346" spans="1:17" ht="20.100000000000001" customHeight="1" x14ac:dyDescent="0.3">
      <c r="A346" s="14"/>
      <c r="B346" s="14"/>
      <c r="C346" s="21"/>
      <c r="D346" s="16"/>
      <c r="E346" s="16"/>
      <c r="F346" s="16"/>
      <c r="G346" s="16"/>
      <c r="H346" s="16"/>
      <c r="I346" s="16"/>
      <c r="J346" s="16"/>
      <c r="K346" s="16"/>
      <c r="L346" s="16"/>
      <c r="M346" s="14"/>
    </row>
    <row r="347" spans="1:17" ht="20.100000000000001" customHeight="1" x14ac:dyDescent="0.3">
      <c r="A347" s="65" t="s">
        <v>670</v>
      </c>
      <c r="B347" s="66"/>
      <c r="C347" s="66"/>
      <c r="D347" s="66"/>
      <c r="E347" s="66"/>
      <c r="F347" s="66"/>
      <c r="G347" s="66"/>
      <c r="H347" s="66"/>
      <c r="I347" s="66"/>
      <c r="J347" s="66"/>
      <c r="K347" s="66"/>
      <c r="L347" s="66"/>
      <c r="M347" s="22"/>
    </row>
    <row r="348" spans="1:17" ht="20.100000000000001" customHeight="1" x14ac:dyDescent="0.3">
      <c r="A348" s="13" t="s">
        <v>237</v>
      </c>
      <c r="B348" s="13" t="s">
        <v>238</v>
      </c>
      <c r="C348" s="15" t="s">
        <v>219</v>
      </c>
      <c r="D348" s="16">
        <v>0.02</v>
      </c>
      <c r="E348" s="16"/>
      <c r="F348" s="16">
        <f>ROUNDDOWN(D348*E348, 1)</f>
        <v>0</v>
      </c>
      <c r="G348" s="16"/>
      <c r="H348" s="16">
        <f>ROUNDDOWN(D348*G348, 1)</f>
        <v>0</v>
      </c>
      <c r="I348" s="16"/>
      <c r="J348" s="16">
        <f>ROUNDDOWN(D348*I348, 1)</f>
        <v>0</v>
      </c>
      <c r="K348" s="16">
        <f>E348+G348+I348</f>
        <v>0</v>
      </c>
      <c r="L348" s="16">
        <f>F348+H348+J348</f>
        <v>0</v>
      </c>
      <c r="M348" s="13" t="s">
        <v>671</v>
      </c>
      <c r="O348" s="1" t="s">
        <v>319</v>
      </c>
      <c r="P348" s="1" t="s">
        <v>308</v>
      </c>
      <c r="Q348">
        <v>1</v>
      </c>
    </row>
    <row r="349" spans="1:17" ht="20.100000000000001" customHeight="1" x14ac:dyDescent="0.3">
      <c r="A349" s="17" t="s">
        <v>320</v>
      </c>
      <c r="B349" s="18"/>
      <c r="C349" s="19"/>
      <c r="D349" s="20"/>
      <c r="E349" s="20"/>
      <c r="F349" s="20">
        <f>ROUNDDOWN(SUMIF(Q348:Q348, "1", F348:F348), 0)</f>
        <v>0</v>
      </c>
      <c r="G349" s="20"/>
      <c r="H349" s="20">
        <f>ROUNDDOWN(SUMIF(Q348:Q348, "1", H348:H348), 0)</f>
        <v>0</v>
      </c>
      <c r="I349" s="20"/>
      <c r="J349" s="20">
        <f>ROUNDDOWN(SUMIF(Q348:Q348, "1", J348:J348), 0)</f>
        <v>0</v>
      </c>
      <c r="K349" s="20"/>
      <c r="L349" s="20">
        <f>F349+H349+J349</f>
        <v>0</v>
      </c>
      <c r="M349" s="18"/>
    </row>
    <row r="350" spans="1:17" ht="20.100000000000001" customHeight="1" x14ac:dyDescent="0.3">
      <c r="A350" s="14"/>
      <c r="B350" s="14"/>
      <c r="C350" s="21"/>
      <c r="D350" s="16"/>
      <c r="E350" s="16"/>
      <c r="F350" s="16"/>
      <c r="G350" s="16"/>
      <c r="H350" s="16"/>
      <c r="I350" s="16"/>
      <c r="J350" s="16"/>
      <c r="K350" s="16"/>
      <c r="L350" s="16"/>
      <c r="M350" s="14"/>
    </row>
    <row r="351" spans="1:17" ht="20.100000000000001" customHeight="1" x14ac:dyDescent="0.3">
      <c r="A351" s="65" t="s">
        <v>672</v>
      </c>
      <c r="B351" s="66"/>
      <c r="C351" s="66"/>
      <c r="D351" s="66"/>
      <c r="E351" s="66"/>
      <c r="F351" s="66"/>
      <c r="G351" s="66"/>
      <c r="H351" s="66"/>
      <c r="I351" s="66"/>
      <c r="J351" s="66"/>
      <c r="K351" s="66"/>
      <c r="L351" s="66"/>
      <c r="M351" s="12" t="s">
        <v>673</v>
      </c>
    </row>
    <row r="352" spans="1:17" ht="20.100000000000001" customHeight="1" x14ac:dyDescent="0.3">
      <c r="A352" s="13" t="s">
        <v>234</v>
      </c>
      <c r="B352" s="13" t="s">
        <v>218</v>
      </c>
      <c r="C352" s="15" t="s">
        <v>219</v>
      </c>
      <c r="D352" s="16">
        <v>0.248</v>
      </c>
      <c r="E352" s="16"/>
      <c r="F352" s="16">
        <f>ROUNDDOWN(D352*E352, 1)</f>
        <v>0</v>
      </c>
      <c r="G352" s="16"/>
      <c r="H352" s="16">
        <f>ROUNDDOWN(D352*G352, 1)</f>
        <v>0</v>
      </c>
      <c r="I352" s="16"/>
      <c r="J352" s="16">
        <f>ROUNDDOWN(D352*I352, 1)</f>
        <v>0</v>
      </c>
      <c r="K352" s="16">
        <f>E352+G352+I352</f>
        <v>0</v>
      </c>
      <c r="L352" s="16">
        <f>F352+H352+J352</f>
        <v>0</v>
      </c>
      <c r="M352" s="13" t="s">
        <v>674</v>
      </c>
      <c r="O352" s="1" t="s">
        <v>312</v>
      </c>
      <c r="P352" s="1" t="s">
        <v>308</v>
      </c>
      <c r="Q352">
        <v>1</v>
      </c>
    </row>
    <row r="353" spans="1:20" ht="20.100000000000001" customHeight="1" x14ac:dyDescent="0.3">
      <c r="A353" s="13" t="s">
        <v>443</v>
      </c>
      <c r="B353" s="14" t="str">
        <f>"인력품의 " &amp; N353*100 &amp; "%"</f>
        <v>인력품의 4%</v>
      </c>
      <c r="C353" s="15" t="s">
        <v>314</v>
      </c>
      <c r="D353" s="16">
        <v>1</v>
      </c>
      <c r="E353" s="16"/>
      <c r="F353" s="16">
        <f>ROUNDDOWN((E353)*N353, 1)</f>
        <v>0</v>
      </c>
      <c r="G353" s="16"/>
      <c r="H353" s="16">
        <v>0</v>
      </c>
      <c r="I353" s="16"/>
      <c r="J353" s="16">
        <v>0</v>
      </c>
      <c r="K353" s="16">
        <f>E353+G353+I353</f>
        <v>0</v>
      </c>
      <c r="L353" s="16">
        <f>F353+H353+J353</f>
        <v>0</v>
      </c>
      <c r="M353" s="14"/>
      <c r="N353">
        <v>0.04</v>
      </c>
      <c r="P353" s="1" t="s">
        <v>308</v>
      </c>
      <c r="Q353">
        <v>1</v>
      </c>
      <c r="R353" s="1" t="s">
        <v>444</v>
      </c>
      <c r="S353" s="1" t="s">
        <v>316</v>
      </c>
    </row>
    <row r="354" spans="1:20" ht="20.100000000000001" customHeight="1" x14ac:dyDescent="0.3">
      <c r="A354" s="17" t="s">
        <v>320</v>
      </c>
      <c r="B354" s="18"/>
      <c r="C354" s="19"/>
      <c r="D354" s="20"/>
      <c r="E354" s="20"/>
      <c r="F354" s="20">
        <f>ROUNDDOWN(SUMIF(Q352:Q353, "1", F352:F353), 0)</f>
        <v>0</v>
      </c>
      <c r="G354" s="20"/>
      <c r="H354" s="20">
        <f>ROUNDDOWN(SUMIF(Q352:Q353, "1", H352:H353), 0)</f>
        <v>0</v>
      </c>
      <c r="I354" s="20"/>
      <c r="J354" s="20">
        <f>ROUNDDOWN(SUMIF(Q352:Q353, "1", J352:J353), 0)</f>
        <v>0</v>
      </c>
      <c r="K354" s="20"/>
      <c r="L354" s="20">
        <f>F354+H354+J354</f>
        <v>0</v>
      </c>
      <c r="M354" s="18"/>
    </row>
    <row r="355" spans="1:20" ht="20.100000000000001" customHeight="1" x14ac:dyDescent="0.3">
      <c r="A355" s="14"/>
      <c r="B355" s="14"/>
      <c r="C355" s="21"/>
      <c r="D355" s="16"/>
      <c r="E355" s="16"/>
      <c r="F355" s="16"/>
      <c r="G355" s="16"/>
      <c r="H355" s="16"/>
      <c r="I355" s="16"/>
      <c r="J355" s="16"/>
      <c r="K355" s="16"/>
      <c r="L355" s="16"/>
      <c r="M355" s="14"/>
    </row>
    <row r="356" spans="1:20" ht="20.100000000000001" customHeight="1" x14ac:dyDescent="0.3">
      <c r="A356" s="65" t="s">
        <v>675</v>
      </c>
      <c r="B356" s="66"/>
      <c r="C356" s="66"/>
      <c r="D356" s="66"/>
      <c r="E356" s="66"/>
      <c r="F356" s="66"/>
      <c r="G356" s="66"/>
      <c r="H356" s="66"/>
      <c r="I356" s="66"/>
      <c r="J356" s="66"/>
      <c r="K356" s="66"/>
      <c r="L356" s="66"/>
      <c r="M356" s="12" t="s">
        <v>676</v>
      </c>
    </row>
    <row r="357" spans="1:20" ht="20.100000000000001" customHeight="1" x14ac:dyDescent="0.3">
      <c r="A357" s="13" t="s">
        <v>108</v>
      </c>
      <c r="B357" s="13" t="s">
        <v>109</v>
      </c>
      <c r="C357" s="15" t="s">
        <v>44</v>
      </c>
      <c r="D357" s="16">
        <v>0.16600000000000001</v>
      </c>
      <c r="E357" s="16"/>
      <c r="F357" s="16">
        <f>ROUNDDOWN(D357*E357, 1)</f>
        <v>0</v>
      </c>
      <c r="G357" s="16"/>
      <c r="H357" s="16">
        <f>ROUNDDOWN(D357*G357, 1)</f>
        <v>0</v>
      </c>
      <c r="I357" s="16"/>
      <c r="J357" s="16">
        <f>ROUNDDOWN(D357*I357, 1)</f>
        <v>0</v>
      </c>
      <c r="K357" s="16">
        <f t="shared" ref="K357:L361" si="28">E357+G357+I357</f>
        <v>0</v>
      </c>
      <c r="L357" s="16">
        <f t="shared" si="28"/>
        <v>0</v>
      </c>
      <c r="M357" s="13" t="s">
        <v>677</v>
      </c>
      <c r="O357" s="1" t="s">
        <v>312</v>
      </c>
      <c r="P357" s="1" t="s">
        <v>308</v>
      </c>
      <c r="Q357">
        <v>1</v>
      </c>
    </row>
    <row r="358" spans="1:20" ht="20.100000000000001" customHeight="1" x14ac:dyDescent="0.3">
      <c r="A358" s="13" t="s">
        <v>144</v>
      </c>
      <c r="B358" s="13" t="s">
        <v>146</v>
      </c>
      <c r="C358" s="15" t="s">
        <v>44</v>
      </c>
      <c r="D358" s="16">
        <v>8.0000000000000002E-3</v>
      </c>
      <c r="E358" s="16"/>
      <c r="F358" s="16">
        <f>ROUNDDOWN(D358*E358, 1)</f>
        <v>0</v>
      </c>
      <c r="G358" s="16"/>
      <c r="H358" s="16">
        <f>ROUNDDOWN(D358*G358, 1)</f>
        <v>0</v>
      </c>
      <c r="I358" s="16"/>
      <c r="J358" s="16">
        <f>ROUNDDOWN(D358*I358, 1)</f>
        <v>0</v>
      </c>
      <c r="K358" s="16">
        <f t="shared" si="28"/>
        <v>0</v>
      </c>
      <c r="L358" s="16">
        <f t="shared" si="28"/>
        <v>0</v>
      </c>
      <c r="M358" s="13" t="s">
        <v>575</v>
      </c>
      <c r="O358" s="1" t="s">
        <v>312</v>
      </c>
      <c r="P358" s="1" t="s">
        <v>308</v>
      </c>
      <c r="Q358">
        <v>1</v>
      </c>
    </row>
    <row r="359" spans="1:20" ht="20.100000000000001" customHeight="1" x14ac:dyDescent="0.3">
      <c r="A359" s="13" t="s">
        <v>222</v>
      </c>
      <c r="B359" s="13" t="s">
        <v>218</v>
      </c>
      <c r="C359" s="15" t="s">
        <v>219</v>
      </c>
      <c r="D359" s="16">
        <v>3.2000000000000001E-2</v>
      </c>
      <c r="E359" s="16"/>
      <c r="F359" s="16">
        <f>ROUNDDOWN(D359*E359, 1)</f>
        <v>0</v>
      </c>
      <c r="G359" s="16"/>
      <c r="H359" s="16">
        <f>ROUNDDOWN(D359*G359, 1)</f>
        <v>0</v>
      </c>
      <c r="I359" s="16"/>
      <c r="J359" s="16">
        <f>ROUNDDOWN(D359*I359, 1)</f>
        <v>0</v>
      </c>
      <c r="K359" s="16">
        <f t="shared" si="28"/>
        <v>0</v>
      </c>
      <c r="L359" s="16">
        <f t="shared" si="28"/>
        <v>0</v>
      </c>
      <c r="M359" s="13" t="s">
        <v>576</v>
      </c>
      <c r="O359" s="1" t="s">
        <v>319</v>
      </c>
      <c r="P359" s="1" t="s">
        <v>308</v>
      </c>
      <c r="Q359">
        <v>1</v>
      </c>
    </row>
    <row r="360" spans="1:20" ht="20.100000000000001" customHeight="1" x14ac:dyDescent="0.3">
      <c r="A360" s="13" t="s">
        <v>225</v>
      </c>
      <c r="B360" s="13" t="s">
        <v>218</v>
      </c>
      <c r="C360" s="15" t="s">
        <v>219</v>
      </c>
      <c r="D360" s="16">
        <v>6.4000000000000003E-3</v>
      </c>
      <c r="E360" s="16"/>
      <c r="F360" s="16">
        <f>ROUNDDOWN(D360*E360, 1)</f>
        <v>0</v>
      </c>
      <c r="G360" s="16"/>
      <c r="H360" s="16">
        <f>ROUNDDOWN(D360*G360, 1)</f>
        <v>0</v>
      </c>
      <c r="I360" s="16"/>
      <c r="J360" s="16">
        <f>ROUNDDOWN(D360*I360, 1)</f>
        <v>0</v>
      </c>
      <c r="K360" s="16">
        <f t="shared" si="28"/>
        <v>0</v>
      </c>
      <c r="L360" s="16">
        <f t="shared" si="28"/>
        <v>0</v>
      </c>
      <c r="M360" s="13" t="s">
        <v>379</v>
      </c>
      <c r="O360" s="1" t="s">
        <v>319</v>
      </c>
      <c r="P360" s="1" t="s">
        <v>308</v>
      </c>
      <c r="Q360">
        <v>1</v>
      </c>
    </row>
    <row r="361" spans="1:20" ht="20.100000000000001" customHeight="1" x14ac:dyDescent="0.3">
      <c r="A361" s="13" t="s">
        <v>577</v>
      </c>
      <c r="B361" s="14" t="str">
        <f>"인력품의 " &amp; N361*100 &amp; "%"</f>
        <v>인력품의 2%</v>
      </c>
      <c r="C361" s="15" t="s">
        <v>314</v>
      </c>
      <c r="D361" s="16">
        <v>1</v>
      </c>
      <c r="E361" s="16"/>
      <c r="F361" s="16">
        <f>ROUNDDOWN((E361)*N361, 1)</f>
        <v>0</v>
      </c>
      <c r="G361" s="16"/>
      <c r="H361" s="16">
        <v>0</v>
      </c>
      <c r="I361" s="16"/>
      <c r="J361" s="16">
        <v>0</v>
      </c>
      <c r="K361" s="16">
        <f t="shared" si="28"/>
        <v>0</v>
      </c>
      <c r="L361" s="16">
        <f t="shared" si="28"/>
        <v>0</v>
      </c>
      <c r="M361" s="14"/>
      <c r="N361">
        <v>0.02</v>
      </c>
      <c r="P361" s="1" t="s">
        <v>308</v>
      </c>
      <c r="Q361">
        <v>1</v>
      </c>
      <c r="R361" s="1" t="s">
        <v>444</v>
      </c>
      <c r="S361" s="1" t="s">
        <v>445</v>
      </c>
      <c r="T361" s="1" t="s">
        <v>326</v>
      </c>
    </row>
    <row r="362" spans="1:20" ht="20.100000000000001" customHeight="1" x14ac:dyDescent="0.3">
      <c r="A362" s="17" t="s">
        <v>320</v>
      </c>
      <c r="B362" s="18"/>
      <c r="C362" s="19"/>
      <c r="D362" s="20"/>
      <c r="E362" s="20"/>
      <c r="F362" s="20">
        <f>ROUNDDOWN(SUMIF(Q357:Q361, "1", F357:F361), 0)</f>
        <v>0</v>
      </c>
      <c r="G362" s="20"/>
      <c r="H362" s="20">
        <f>ROUNDDOWN(SUMIF(Q357:Q361, "1", H357:H361), 0)</f>
        <v>0</v>
      </c>
      <c r="I362" s="20"/>
      <c r="J362" s="20">
        <f>ROUNDDOWN(SUMIF(Q357:Q361, "1", J357:J361), 0)</f>
        <v>0</v>
      </c>
      <c r="K362" s="20"/>
      <c r="L362" s="20">
        <f>F362+H362+J362</f>
        <v>0</v>
      </c>
      <c r="M362" s="18"/>
    </row>
    <row r="363" spans="1:20" ht="20.100000000000001" customHeight="1" x14ac:dyDescent="0.3">
      <c r="A363" s="14"/>
      <c r="B363" s="14"/>
      <c r="C363" s="21"/>
      <c r="D363" s="16"/>
      <c r="E363" s="16"/>
      <c r="F363" s="16"/>
      <c r="G363" s="16"/>
      <c r="H363" s="16"/>
      <c r="I363" s="16"/>
      <c r="J363" s="16"/>
      <c r="K363" s="16"/>
      <c r="L363" s="16"/>
      <c r="M363" s="14"/>
    </row>
    <row r="364" spans="1:20" ht="20.100000000000001" customHeight="1" x14ac:dyDescent="0.3">
      <c r="A364" s="65" t="s">
        <v>678</v>
      </c>
      <c r="B364" s="66"/>
      <c r="C364" s="66"/>
      <c r="D364" s="66"/>
      <c r="E364" s="66"/>
      <c r="F364" s="66"/>
      <c r="G364" s="66"/>
      <c r="H364" s="66"/>
      <c r="I364" s="66"/>
      <c r="J364" s="66"/>
      <c r="K364" s="66"/>
      <c r="L364" s="66"/>
      <c r="M364" s="12" t="s">
        <v>679</v>
      </c>
    </row>
    <row r="365" spans="1:20" ht="20.100000000000001" customHeight="1" x14ac:dyDescent="0.3">
      <c r="A365" s="13" t="s">
        <v>235</v>
      </c>
      <c r="B365" s="13" t="s">
        <v>218</v>
      </c>
      <c r="C365" s="15" t="s">
        <v>219</v>
      </c>
      <c r="D365" s="16">
        <v>7.3360000000000003</v>
      </c>
      <c r="E365" s="16"/>
      <c r="F365" s="16">
        <f>ROUNDDOWN(D365*E365, 1)</f>
        <v>0</v>
      </c>
      <c r="G365" s="16"/>
      <c r="H365" s="16">
        <f>ROUNDDOWN(D365*G365, 1)</f>
        <v>0</v>
      </c>
      <c r="I365" s="16"/>
      <c r="J365" s="16">
        <f>ROUNDDOWN(D365*I365, 1)</f>
        <v>0</v>
      </c>
      <c r="K365" s="16">
        <f t="shared" ref="K365:L370" si="29">E365+G365+I365</f>
        <v>0</v>
      </c>
      <c r="L365" s="16">
        <f t="shared" si="29"/>
        <v>0</v>
      </c>
      <c r="M365" s="13" t="s">
        <v>680</v>
      </c>
      <c r="O365" s="1" t="s">
        <v>319</v>
      </c>
      <c r="P365" s="1" t="s">
        <v>308</v>
      </c>
      <c r="Q365">
        <v>1</v>
      </c>
    </row>
    <row r="366" spans="1:20" ht="20.100000000000001" customHeight="1" x14ac:dyDescent="0.3">
      <c r="A366" s="13" t="s">
        <v>229</v>
      </c>
      <c r="B366" s="13" t="s">
        <v>218</v>
      </c>
      <c r="C366" s="15" t="s">
        <v>219</v>
      </c>
      <c r="D366" s="16">
        <v>2.6719999999999997</v>
      </c>
      <c r="E366" s="16"/>
      <c r="F366" s="16">
        <f>ROUNDDOWN(D366*E366, 1)</f>
        <v>0</v>
      </c>
      <c r="G366" s="16"/>
      <c r="H366" s="16">
        <f>ROUNDDOWN(D366*G366, 1)</f>
        <v>0</v>
      </c>
      <c r="I366" s="16"/>
      <c r="J366" s="16">
        <f>ROUNDDOWN(D366*I366, 1)</f>
        <v>0</v>
      </c>
      <c r="K366" s="16">
        <f t="shared" si="29"/>
        <v>0</v>
      </c>
      <c r="L366" s="16">
        <f t="shared" si="29"/>
        <v>0</v>
      </c>
      <c r="M366" s="13" t="s">
        <v>681</v>
      </c>
      <c r="O366" s="1" t="s">
        <v>319</v>
      </c>
      <c r="P366" s="1" t="s">
        <v>308</v>
      </c>
      <c r="Q366">
        <v>1</v>
      </c>
    </row>
    <row r="367" spans="1:20" ht="20.100000000000001" customHeight="1" x14ac:dyDescent="0.3">
      <c r="A367" s="13" t="s">
        <v>240</v>
      </c>
      <c r="B367" s="13" t="s">
        <v>218</v>
      </c>
      <c r="C367" s="15" t="s">
        <v>219</v>
      </c>
      <c r="D367" s="16">
        <v>2</v>
      </c>
      <c r="E367" s="16"/>
      <c r="F367" s="16">
        <f>ROUNDDOWN(D367*E367, 1)</f>
        <v>0</v>
      </c>
      <c r="G367" s="16"/>
      <c r="H367" s="16">
        <f>ROUNDDOWN(D367*G367, 1)</f>
        <v>0</v>
      </c>
      <c r="I367" s="16"/>
      <c r="J367" s="16">
        <f>ROUNDDOWN(D367*I367, 1)</f>
        <v>0</v>
      </c>
      <c r="K367" s="16">
        <f t="shared" si="29"/>
        <v>0</v>
      </c>
      <c r="L367" s="16">
        <f t="shared" si="29"/>
        <v>0</v>
      </c>
      <c r="M367" s="13" t="s">
        <v>682</v>
      </c>
      <c r="O367" s="1" t="s">
        <v>319</v>
      </c>
      <c r="P367" s="1" t="s">
        <v>308</v>
      </c>
      <c r="Q367">
        <v>1</v>
      </c>
    </row>
    <row r="368" spans="1:20" ht="20.100000000000001" customHeight="1" x14ac:dyDescent="0.3">
      <c r="A368" s="13" t="s">
        <v>225</v>
      </c>
      <c r="B368" s="13" t="s">
        <v>218</v>
      </c>
      <c r="C368" s="15" t="s">
        <v>219</v>
      </c>
      <c r="D368" s="16">
        <v>1.3279999999999998</v>
      </c>
      <c r="E368" s="16"/>
      <c r="F368" s="16">
        <f>ROUNDDOWN(D368*E368, 1)</f>
        <v>0</v>
      </c>
      <c r="G368" s="16"/>
      <c r="H368" s="16">
        <f>ROUNDDOWN(D368*G368, 1)</f>
        <v>0</v>
      </c>
      <c r="I368" s="16"/>
      <c r="J368" s="16">
        <f>ROUNDDOWN(D368*I368, 1)</f>
        <v>0</v>
      </c>
      <c r="K368" s="16">
        <f t="shared" si="29"/>
        <v>0</v>
      </c>
      <c r="L368" s="16">
        <f t="shared" si="29"/>
        <v>0</v>
      </c>
      <c r="M368" s="13" t="s">
        <v>379</v>
      </c>
      <c r="O368" s="1" t="s">
        <v>319</v>
      </c>
      <c r="P368" s="1" t="s">
        <v>308</v>
      </c>
      <c r="Q368">
        <v>1</v>
      </c>
    </row>
    <row r="369" spans="1:20" ht="20.100000000000001" customHeight="1" x14ac:dyDescent="0.3">
      <c r="A369" s="13" t="s">
        <v>459</v>
      </c>
      <c r="B369" s="14" t="str">
        <f>"인력품의 " &amp; N369*100 &amp; "%"</f>
        <v>인력품의 4%</v>
      </c>
      <c r="C369" s="15" t="s">
        <v>314</v>
      </c>
      <c r="D369" s="16">
        <v>1</v>
      </c>
      <c r="E369" s="16"/>
      <c r="F369" s="16">
        <v>0</v>
      </c>
      <c r="G369" s="16"/>
      <c r="H369" s="16">
        <v>0</v>
      </c>
      <c r="I369" s="16"/>
      <c r="J369" s="16">
        <f>ROUNDDOWN((I369)*N369, 1)</f>
        <v>0</v>
      </c>
      <c r="K369" s="16">
        <f t="shared" si="29"/>
        <v>0</v>
      </c>
      <c r="L369" s="16">
        <f t="shared" si="29"/>
        <v>0</v>
      </c>
      <c r="M369" s="14"/>
      <c r="N369">
        <v>0.04</v>
      </c>
      <c r="P369" s="1" t="s">
        <v>308</v>
      </c>
      <c r="Q369">
        <v>1</v>
      </c>
      <c r="R369" s="1" t="s">
        <v>173</v>
      </c>
      <c r="S369" s="1" t="s">
        <v>445</v>
      </c>
      <c r="T369" s="1" t="s">
        <v>460</v>
      </c>
    </row>
    <row r="370" spans="1:20" ht="20.100000000000001" customHeight="1" x14ac:dyDescent="0.3">
      <c r="A370" s="13" t="s">
        <v>449</v>
      </c>
      <c r="B370" s="14" t="str">
        <f>"인력품의 " &amp; N370*100 &amp; "%"</f>
        <v>인력품의 2%</v>
      </c>
      <c r="C370" s="15" t="s">
        <v>314</v>
      </c>
      <c r="D370" s="16">
        <v>1</v>
      </c>
      <c r="E370" s="16"/>
      <c r="F370" s="16">
        <f>ROUNDDOWN((E370)*N370, 1)</f>
        <v>0</v>
      </c>
      <c r="G370" s="16"/>
      <c r="H370" s="16">
        <v>0</v>
      </c>
      <c r="I370" s="16"/>
      <c r="J370" s="16">
        <v>0</v>
      </c>
      <c r="K370" s="16">
        <f t="shared" si="29"/>
        <v>0</v>
      </c>
      <c r="L370" s="16">
        <f t="shared" si="29"/>
        <v>0</v>
      </c>
      <c r="M370" s="14"/>
      <c r="N370">
        <v>0.02</v>
      </c>
      <c r="P370" s="1" t="s">
        <v>308</v>
      </c>
      <c r="Q370">
        <v>1</v>
      </c>
      <c r="R370" s="1" t="s">
        <v>444</v>
      </c>
      <c r="S370" s="1" t="s">
        <v>445</v>
      </c>
      <c r="T370" s="1" t="s">
        <v>326</v>
      </c>
    </row>
    <row r="371" spans="1:20" ht="20.100000000000001" customHeight="1" x14ac:dyDescent="0.3">
      <c r="A371" s="17" t="s">
        <v>320</v>
      </c>
      <c r="B371" s="18"/>
      <c r="C371" s="19"/>
      <c r="D371" s="20"/>
      <c r="E371" s="20"/>
      <c r="F371" s="20">
        <f>ROUNDDOWN(SUMIF(Q365:Q370, "1", F365:F370), 0)</f>
        <v>0</v>
      </c>
      <c r="G371" s="20"/>
      <c r="H371" s="20">
        <f>ROUNDDOWN(SUMIF(Q365:Q370, "1", H365:H370), 0)</f>
        <v>0</v>
      </c>
      <c r="I371" s="20"/>
      <c r="J371" s="20">
        <f>ROUNDDOWN(SUMIF(Q365:Q370, "1", J365:J370), 0)</f>
        <v>0</v>
      </c>
      <c r="K371" s="20"/>
      <c r="L371" s="20">
        <f>F371+H371+J371</f>
        <v>0</v>
      </c>
      <c r="M371" s="18"/>
    </row>
    <row r="372" spans="1:20" ht="20.100000000000001" customHeight="1" x14ac:dyDescent="0.3">
      <c r="A372" s="14"/>
      <c r="B372" s="14"/>
      <c r="C372" s="21"/>
      <c r="D372" s="16"/>
      <c r="E372" s="16"/>
      <c r="F372" s="16"/>
      <c r="G372" s="16"/>
      <c r="H372" s="16"/>
      <c r="I372" s="16"/>
      <c r="J372" s="16"/>
      <c r="K372" s="16"/>
      <c r="L372" s="16"/>
      <c r="M372" s="14"/>
    </row>
    <row r="373" spans="1:20" ht="20.100000000000001" customHeight="1" x14ac:dyDescent="0.3">
      <c r="A373" s="65" t="s">
        <v>683</v>
      </c>
      <c r="B373" s="66"/>
      <c r="C373" s="66"/>
      <c r="D373" s="66"/>
      <c r="E373" s="66"/>
      <c r="F373" s="66"/>
      <c r="G373" s="66"/>
      <c r="H373" s="66"/>
      <c r="I373" s="66"/>
      <c r="J373" s="66"/>
      <c r="K373" s="66"/>
      <c r="L373" s="66"/>
      <c r="M373" s="12" t="s">
        <v>679</v>
      </c>
    </row>
    <row r="374" spans="1:20" ht="20.100000000000001" customHeight="1" x14ac:dyDescent="0.3">
      <c r="A374" s="13" t="s">
        <v>492</v>
      </c>
      <c r="B374" s="13" t="s">
        <v>493</v>
      </c>
      <c r="C374" s="15" t="s">
        <v>167</v>
      </c>
      <c r="D374" s="16">
        <v>1E-3</v>
      </c>
      <c r="E374" s="16"/>
      <c r="F374" s="16">
        <f>ROUNDDOWN(D374*E374, 1)</f>
        <v>0</v>
      </c>
      <c r="G374" s="16"/>
      <c r="H374" s="16">
        <f>ROUNDDOWN(D374*G374, 1)</f>
        <v>0</v>
      </c>
      <c r="I374" s="16"/>
      <c r="J374" s="16">
        <f>ROUNDDOWN(D374*I374, 1)</f>
        <v>0</v>
      </c>
      <c r="K374" s="16">
        <f>E374+G374+I374</f>
        <v>0</v>
      </c>
      <c r="L374" s="16">
        <f>F374+H374+J374</f>
        <v>0</v>
      </c>
      <c r="M374" s="13" t="s">
        <v>684</v>
      </c>
      <c r="P374" s="1" t="s">
        <v>308</v>
      </c>
      <c r="Q374">
        <v>1</v>
      </c>
    </row>
    <row r="375" spans="1:20" ht="20.100000000000001" customHeight="1" x14ac:dyDescent="0.3">
      <c r="A375" s="17" t="s">
        <v>320</v>
      </c>
      <c r="B375" s="18"/>
      <c r="C375" s="19"/>
      <c r="D375" s="20"/>
      <c r="E375" s="20"/>
      <c r="F375" s="20">
        <f>ROUNDDOWN(SUMIF(Q374:Q374, "1", F374:F374), 0)</f>
        <v>0</v>
      </c>
      <c r="G375" s="20"/>
      <c r="H375" s="20">
        <f>ROUNDDOWN(SUMIF(Q374:Q374, "1", H374:H374), 0)</f>
        <v>0</v>
      </c>
      <c r="I375" s="20"/>
      <c r="J375" s="20">
        <f>ROUNDDOWN(SUMIF(Q374:Q374, "1", J374:J374), 0)</f>
        <v>0</v>
      </c>
      <c r="K375" s="20"/>
      <c r="L375" s="20">
        <f>F375+H375+J375</f>
        <v>0</v>
      </c>
      <c r="M375" s="18"/>
    </row>
    <row r="376" spans="1:20" ht="20.100000000000001" customHeight="1" x14ac:dyDescent="0.3">
      <c r="A376" s="14"/>
      <c r="B376" s="14"/>
      <c r="C376" s="21"/>
      <c r="D376" s="16"/>
      <c r="E376" s="16"/>
      <c r="F376" s="16"/>
      <c r="G376" s="16"/>
      <c r="H376" s="16"/>
      <c r="I376" s="16"/>
      <c r="J376" s="16"/>
      <c r="K376" s="16"/>
      <c r="L376" s="16"/>
      <c r="M376" s="14"/>
    </row>
    <row r="377" spans="1:20" ht="20.100000000000001" customHeight="1" x14ac:dyDescent="0.3">
      <c r="A377" s="65" t="s">
        <v>685</v>
      </c>
      <c r="B377" s="66"/>
      <c r="C377" s="66"/>
      <c r="D377" s="66"/>
      <c r="E377" s="66"/>
      <c r="F377" s="66"/>
      <c r="G377" s="66"/>
      <c r="H377" s="66"/>
      <c r="I377" s="66"/>
      <c r="J377" s="66"/>
      <c r="K377" s="66"/>
      <c r="L377" s="66"/>
      <c r="M377" s="12" t="s">
        <v>586</v>
      </c>
    </row>
    <row r="378" spans="1:20" ht="20.100000000000001" customHeight="1" x14ac:dyDescent="0.3">
      <c r="A378" s="13" t="s">
        <v>130</v>
      </c>
      <c r="B378" s="13" t="s">
        <v>133</v>
      </c>
      <c r="C378" s="15" t="s">
        <v>33</v>
      </c>
      <c r="D378" s="16">
        <v>1.05</v>
      </c>
      <c r="E378" s="16"/>
      <c r="F378" s="16">
        <f>ROUNDDOWN(D378*E378, 1)</f>
        <v>0</v>
      </c>
      <c r="G378" s="16"/>
      <c r="H378" s="16">
        <f>ROUNDDOWN(D378*G378, 1)</f>
        <v>0</v>
      </c>
      <c r="I378" s="16"/>
      <c r="J378" s="16">
        <f>ROUNDDOWN(D378*I378, 1)</f>
        <v>0</v>
      </c>
      <c r="K378" s="16">
        <f>E378+G378+I378</f>
        <v>0</v>
      </c>
      <c r="L378" s="16">
        <f>F378+H378+J378</f>
        <v>0</v>
      </c>
      <c r="M378" s="13" t="s">
        <v>686</v>
      </c>
      <c r="O378" s="1" t="s">
        <v>312</v>
      </c>
      <c r="P378" s="1" t="s">
        <v>308</v>
      </c>
      <c r="Q378">
        <v>1</v>
      </c>
    </row>
    <row r="379" spans="1:20" ht="20.100000000000001" customHeight="1" x14ac:dyDescent="0.3">
      <c r="A379" s="13" t="s">
        <v>687</v>
      </c>
      <c r="B379" s="14"/>
      <c r="C379" s="15" t="s">
        <v>36</v>
      </c>
      <c r="D379" s="16">
        <v>1</v>
      </c>
      <c r="E379" s="16"/>
      <c r="F379" s="16">
        <f>ROUNDDOWN(D379*E379, 1)</f>
        <v>0</v>
      </c>
      <c r="G379" s="16"/>
      <c r="H379" s="16">
        <f>ROUNDDOWN(D379*G379, 1)</f>
        <v>0</v>
      </c>
      <c r="I379" s="16"/>
      <c r="J379" s="16">
        <f>ROUNDDOWN(D379*I379, 1)</f>
        <v>0</v>
      </c>
      <c r="K379" s="16">
        <f>E379+G379+I379</f>
        <v>0</v>
      </c>
      <c r="L379" s="16">
        <f>F379+H379+J379</f>
        <v>0</v>
      </c>
      <c r="M379" s="13" t="s">
        <v>688</v>
      </c>
      <c r="P379" s="1" t="s">
        <v>308</v>
      </c>
      <c r="Q379">
        <v>1</v>
      </c>
      <c r="T379" s="1" t="s">
        <v>689</v>
      </c>
    </row>
    <row r="380" spans="1:20" ht="20.100000000000001" customHeight="1" x14ac:dyDescent="0.3">
      <c r="A380" s="17" t="s">
        <v>320</v>
      </c>
      <c r="B380" s="18"/>
      <c r="C380" s="19"/>
      <c r="D380" s="20"/>
      <c r="E380" s="20"/>
      <c r="F380" s="20">
        <f>ROUNDDOWN(SUMIF(Q378:Q379, "1", F378:F379), 0)</f>
        <v>0</v>
      </c>
      <c r="G380" s="20"/>
      <c r="H380" s="20">
        <f>ROUNDDOWN(SUMIF(Q378:Q379, "1", H378:H379), 0)</f>
        <v>0</v>
      </c>
      <c r="I380" s="20"/>
      <c r="J380" s="20">
        <f>ROUNDDOWN(SUMIF(Q378:Q379, "1", J378:J379), 0)</f>
        <v>0</v>
      </c>
      <c r="K380" s="20"/>
      <c r="L380" s="20">
        <f>F380+H380+J380</f>
        <v>0</v>
      </c>
      <c r="M380" s="18"/>
    </row>
    <row r="381" spans="1:20" ht="20.100000000000001" customHeight="1" x14ac:dyDescent="0.3">
      <c r="A381" s="14"/>
      <c r="B381" s="14"/>
      <c r="C381" s="21"/>
      <c r="D381" s="16"/>
      <c r="E381" s="16"/>
      <c r="F381" s="16"/>
      <c r="G381" s="16"/>
      <c r="H381" s="16"/>
      <c r="I381" s="16"/>
      <c r="J381" s="16"/>
      <c r="K381" s="16"/>
      <c r="L381" s="16"/>
      <c r="M381" s="14"/>
    </row>
    <row r="382" spans="1:20" ht="20.100000000000001" customHeight="1" x14ac:dyDescent="0.3">
      <c r="A382" s="65" t="s">
        <v>690</v>
      </c>
      <c r="B382" s="66"/>
      <c r="C382" s="66"/>
      <c r="D382" s="66"/>
      <c r="E382" s="66"/>
      <c r="F382" s="66"/>
      <c r="G382" s="66"/>
      <c r="H382" s="66"/>
      <c r="I382" s="66"/>
      <c r="J382" s="66"/>
      <c r="K382" s="66"/>
      <c r="L382" s="66"/>
      <c r="M382" s="12" t="s">
        <v>691</v>
      </c>
    </row>
    <row r="383" spans="1:20" ht="20.100000000000001" customHeight="1" x14ac:dyDescent="0.3">
      <c r="A383" s="13" t="s">
        <v>221</v>
      </c>
      <c r="B383" s="13" t="s">
        <v>218</v>
      </c>
      <c r="C383" s="15" t="s">
        <v>219</v>
      </c>
      <c r="D383" s="16">
        <v>2.3E-2</v>
      </c>
      <c r="E383" s="16"/>
      <c r="F383" s="16">
        <f>ROUNDDOWN(D383*E383, 1)</f>
        <v>0</v>
      </c>
      <c r="G383" s="16"/>
      <c r="H383" s="16">
        <f>ROUNDDOWN(D383*G383, 1)</f>
        <v>0</v>
      </c>
      <c r="I383" s="16"/>
      <c r="J383" s="16">
        <f>ROUNDDOWN(D383*I383, 1)</f>
        <v>0</v>
      </c>
      <c r="K383" s="16">
        <f t="shared" ref="K383:L386" si="30">E383+G383+I383</f>
        <v>0</v>
      </c>
      <c r="L383" s="16">
        <f t="shared" si="30"/>
        <v>0</v>
      </c>
      <c r="M383" s="13" t="s">
        <v>692</v>
      </c>
      <c r="O383" s="1" t="s">
        <v>319</v>
      </c>
      <c r="P383" s="1" t="s">
        <v>308</v>
      </c>
      <c r="Q383">
        <v>1</v>
      </c>
    </row>
    <row r="384" spans="1:20" ht="20.100000000000001" customHeight="1" x14ac:dyDescent="0.3">
      <c r="A384" s="13" t="s">
        <v>225</v>
      </c>
      <c r="B384" s="13" t="s">
        <v>218</v>
      </c>
      <c r="C384" s="15" t="s">
        <v>219</v>
      </c>
      <c r="D384" s="16">
        <v>1.0999999999999999E-2</v>
      </c>
      <c r="E384" s="16"/>
      <c r="F384" s="16">
        <f>ROUNDDOWN(D384*E384, 1)</f>
        <v>0</v>
      </c>
      <c r="G384" s="16"/>
      <c r="H384" s="16">
        <f>ROUNDDOWN(D384*G384, 1)</f>
        <v>0</v>
      </c>
      <c r="I384" s="16"/>
      <c r="J384" s="16">
        <f>ROUNDDOWN(D384*I384, 1)</f>
        <v>0</v>
      </c>
      <c r="K384" s="16">
        <f t="shared" si="30"/>
        <v>0</v>
      </c>
      <c r="L384" s="16">
        <f t="shared" si="30"/>
        <v>0</v>
      </c>
      <c r="M384" s="13" t="s">
        <v>379</v>
      </c>
      <c r="O384" s="1" t="s">
        <v>319</v>
      </c>
      <c r="P384" s="1" t="s">
        <v>308</v>
      </c>
      <c r="Q384">
        <v>1</v>
      </c>
    </row>
    <row r="385" spans="1:20" ht="20.100000000000001" customHeight="1" x14ac:dyDescent="0.3">
      <c r="A385" s="13" t="s">
        <v>443</v>
      </c>
      <c r="B385" s="14" t="str">
        <f>"인력품의 " &amp; N385*100 &amp; "%"</f>
        <v>인력품의 1%</v>
      </c>
      <c r="C385" s="15" t="s">
        <v>314</v>
      </c>
      <c r="D385" s="16">
        <v>1</v>
      </c>
      <c r="E385" s="16"/>
      <c r="F385" s="16">
        <f>ROUNDDOWN((E385)*N385, 1)</f>
        <v>0</v>
      </c>
      <c r="G385" s="16"/>
      <c r="H385" s="16">
        <v>0</v>
      </c>
      <c r="I385" s="16"/>
      <c r="J385" s="16">
        <v>0</v>
      </c>
      <c r="K385" s="16">
        <f t="shared" si="30"/>
        <v>0</v>
      </c>
      <c r="L385" s="16">
        <f t="shared" si="30"/>
        <v>0</v>
      </c>
      <c r="M385" s="14"/>
      <c r="N385">
        <v>0.01</v>
      </c>
      <c r="P385" s="1" t="s">
        <v>308</v>
      </c>
      <c r="Q385">
        <v>1</v>
      </c>
      <c r="R385" s="1" t="s">
        <v>444</v>
      </c>
      <c r="S385" s="1" t="s">
        <v>445</v>
      </c>
      <c r="T385" s="1" t="s">
        <v>326</v>
      </c>
    </row>
    <row r="386" spans="1:20" ht="20.100000000000001" customHeight="1" x14ac:dyDescent="0.3">
      <c r="A386" s="13" t="s">
        <v>211</v>
      </c>
      <c r="B386" s="13" t="s">
        <v>212</v>
      </c>
      <c r="C386" s="15" t="s">
        <v>21</v>
      </c>
      <c r="D386" s="16">
        <v>2.4300000000000002</v>
      </c>
      <c r="E386" s="16"/>
      <c r="F386" s="16">
        <f>ROUNDDOWN(D386*E386, 1)</f>
        <v>0</v>
      </c>
      <c r="G386" s="16"/>
      <c r="H386" s="16">
        <f>ROUNDDOWN(D386*G386, 1)</f>
        <v>0</v>
      </c>
      <c r="I386" s="16"/>
      <c r="J386" s="16">
        <f>ROUNDDOWN(D386*I386, 1)</f>
        <v>0</v>
      </c>
      <c r="K386" s="16">
        <f t="shared" si="30"/>
        <v>0</v>
      </c>
      <c r="L386" s="16">
        <f t="shared" si="30"/>
        <v>0</v>
      </c>
      <c r="M386" s="13" t="s">
        <v>693</v>
      </c>
      <c r="O386" s="1" t="s">
        <v>507</v>
      </c>
      <c r="P386" s="1" t="s">
        <v>308</v>
      </c>
      <c r="Q386">
        <v>1</v>
      </c>
    </row>
    <row r="387" spans="1:20" ht="20.100000000000001" customHeight="1" x14ac:dyDescent="0.3">
      <c r="A387" s="17" t="s">
        <v>320</v>
      </c>
      <c r="B387" s="18"/>
      <c r="C387" s="19"/>
      <c r="D387" s="20"/>
      <c r="E387" s="20"/>
      <c r="F387" s="20">
        <f>ROUNDDOWN(SUMIF(Q383:Q386, "1", F383:F386), 0)</f>
        <v>0</v>
      </c>
      <c r="G387" s="20"/>
      <c r="H387" s="20">
        <f>ROUNDDOWN(SUMIF(Q383:Q386, "1", H383:H386), 0)</f>
        <v>0</v>
      </c>
      <c r="I387" s="20"/>
      <c r="J387" s="20">
        <f>ROUNDDOWN(SUMIF(Q383:Q386, "1", J383:J386), 0)</f>
        <v>0</v>
      </c>
      <c r="K387" s="20"/>
      <c r="L387" s="20">
        <f>F387+H387+J387</f>
        <v>0</v>
      </c>
      <c r="M387" s="18"/>
    </row>
    <row r="388" spans="1:20" ht="20.100000000000001" customHeight="1" x14ac:dyDescent="0.3">
      <c r="A388" s="14"/>
      <c r="B388" s="14"/>
      <c r="C388" s="21"/>
      <c r="D388" s="16"/>
      <c r="E388" s="16"/>
      <c r="F388" s="16"/>
      <c r="G388" s="16"/>
      <c r="H388" s="16"/>
      <c r="I388" s="16"/>
      <c r="J388" s="16"/>
      <c r="K388" s="16"/>
      <c r="L388" s="16"/>
      <c r="M388" s="14"/>
    </row>
    <row r="389" spans="1:20" ht="20.100000000000001" customHeight="1" x14ac:dyDescent="0.3">
      <c r="A389" s="65" t="s">
        <v>694</v>
      </c>
      <c r="B389" s="66"/>
      <c r="C389" s="66"/>
      <c r="D389" s="66"/>
      <c r="E389" s="66"/>
      <c r="F389" s="66"/>
      <c r="G389" s="66"/>
      <c r="H389" s="66"/>
      <c r="I389" s="66"/>
      <c r="J389" s="66"/>
      <c r="K389" s="66"/>
      <c r="L389" s="66"/>
      <c r="M389" s="22"/>
    </row>
    <row r="390" spans="1:20" ht="20.100000000000001" customHeight="1" x14ac:dyDescent="0.3">
      <c r="A390" s="13" t="s">
        <v>162</v>
      </c>
      <c r="B390" s="13" t="s">
        <v>163</v>
      </c>
      <c r="C390" s="15" t="s">
        <v>36</v>
      </c>
      <c r="D390" s="16">
        <v>1.1000000000000001</v>
      </c>
      <c r="E390" s="16"/>
      <c r="F390" s="16">
        <f>ROUNDDOWN(D390*E390, 1)</f>
        <v>0</v>
      </c>
      <c r="G390" s="16"/>
      <c r="H390" s="16">
        <f>ROUNDDOWN(D390*G390, 1)</f>
        <v>0</v>
      </c>
      <c r="I390" s="16"/>
      <c r="J390" s="16">
        <f>ROUNDDOWN(D390*I390, 1)</f>
        <v>0</v>
      </c>
      <c r="K390" s="16">
        <f t="shared" ref="K390:L392" si="31">E390+G390+I390</f>
        <v>0</v>
      </c>
      <c r="L390" s="16">
        <f t="shared" si="31"/>
        <v>0</v>
      </c>
      <c r="M390" s="13" t="s">
        <v>695</v>
      </c>
      <c r="O390" s="1" t="s">
        <v>312</v>
      </c>
      <c r="P390" s="1" t="s">
        <v>308</v>
      </c>
      <c r="Q390">
        <v>1</v>
      </c>
    </row>
    <row r="391" spans="1:20" ht="20.100000000000001" customHeight="1" x14ac:dyDescent="0.3">
      <c r="A391" s="13" t="s">
        <v>164</v>
      </c>
      <c r="B391" s="14"/>
      <c r="C391" s="15" t="s">
        <v>36</v>
      </c>
      <c r="D391" s="16">
        <v>1.1000000000000001</v>
      </c>
      <c r="E391" s="16"/>
      <c r="F391" s="16">
        <f>ROUNDDOWN(D391*E391, 1)</f>
        <v>0</v>
      </c>
      <c r="G391" s="16"/>
      <c r="H391" s="16">
        <f>ROUNDDOWN(D391*G391, 1)</f>
        <v>0</v>
      </c>
      <c r="I391" s="16"/>
      <c r="J391" s="16">
        <f>ROUNDDOWN(D391*I391, 1)</f>
        <v>0</v>
      </c>
      <c r="K391" s="16">
        <f t="shared" si="31"/>
        <v>0</v>
      </c>
      <c r="L391" s="16">
        <f t="shared" si="31"/>
        <v>0</v>
      </c>
      <c r="M391" s="13" t="s">
        <v>696</v>
      </c>
      <c r="O391" s="1" t="s">
        <v>312</v>
      </c>
      <c r="P391" s="1" t="s">
        <v>308</v>
      </c>
      <c r="Q391">
        <v>1</v>
      </c>
    </row>
    <row r="392" spans="1:20" ht="20.100000000000001" customHeight="1" x14ac:dyDescent="0.3">
      <c r="A392" s="13" t="s">
        <v>697</v>
      </c>
      <c r="B392" s="13" t="s">
        <v>698</v>
      </c>
      <c r="C392" s="15" t="s">
        <v>36</v>
      </c>
      <c r="D392" s="16">
        <v>1</v>
      </c>
      <c r="E392" s="16"/>
      <c r="F392" s="16">
        <f>ROUNDDOWN(D392*E392, 1)</f>
        <v>0</v>
      </c>
      <c r="G392" s="16"/>
      <c r="H392" s="16">
        <f>ROUNDDOWN(D392*G392, 1)</f>
        <v>0</v>
      </c>
      <c r="I392" s="16"/>
      <c r="J392" s="16">
        <f>ROUNDDOWN(D392*I392, 1)</f>
        <v>0</v>
      </c>
      <c r="K392" s="16">
        <f t="shared" si="31"/>
        <v>0</v>
      </c>
      <c r="L392" s="16">
        <f t="shared" si="31"/>
        <v>0</v>
      </c>
      <c r="M392" s="13" t="s">
        <v>699</v>
      </c>
      <c r="P392" s="1" t="s">
        <v>308</v>
      </c>
      <c r="Q392">
        <v>1</v>
      </c>
      <c r="T392" s="1" t="s">
        <v>700</v>
      </c>
    </row>
    <row r="393" spans="1:20" ht="20.100000000000001" customHeight="1" x14ac:dyDescent="0.3">
      <c r="A393" s="17" t="s">
        <v>320</v>
      </c>
      <c r="B393" s="18"/>
      <c r="C393" s="19"/>
      <c r="D393" s="20"/>
      <c r="E393" s="20"/>
      <c r="F393" s="20">
        <f>ROUNDDOWN(SUMIF(Q390:Q392, "1", F390:F392), 0)</f>
        <v>0</v>
      </c>
      <c r="G393" s="20"/>
      <c r="H393" s="20">
        <f>ROUNDDOWN(SUMIF(Q390:Q392, "1", H390:H392), 0)</f>
        <v>0</v>
      </c>
      <c r="I393" s="20"/>
      <c r="J393" s="20">
        <f>ROUNDDOWN(SUMIF(Q390:Q392, "1", J390:J392), 0)</f>
        <v>0</v>
      </c>
      <c r="K393" s="20"/>
      <c r="L393" s="20">
        <f>F393+H393+J393</f>
        <v>0</v>
      </c>
      <c r="M393" s="18"/>
    </row>
    <row r="394" spans="1:20" ht="20.100000000000001" customHeight="1" x14ac:dyDescent="0.3">
      <c r="A394" s="14"/>
      <c r="B394" s="14"/>
      <c r="C394" s="21"/>
      <c r="D394" s="16"/>
      <c r="E394" s="16"/>
      <c r="F394" s="16"/>
      <c r="G394" s="16"/>
      <c r="H394" s="16"/>
      <c r="I394" s="16"/>
      <c r="J394" s="16"/>
      <c r="K394" s="16"/>
      <c r="L394" s="16"/>
      <c r="M394" s="14"/>
    </row>
    <row r="395" spans="1:20" ht="20.100000000000001" customHeight="1" x14ac:dyDescent="0.3">
      <c r="A395" s="65" t="s">
        <v>701</v>
      </c>
      <c r="B395" s="66"/>
      <c r="C395" s="66"/>
      <c r="D395" s="66"/>
      <c r="E395" s="66"/>
      <c r="F395" s="66"/>
      <c r="G395" s="66"/>
      <c r="H395" s="66"/>
      <c r="I395" s="66"/>
      <c r="J395" s="66"/>
      <c r="K395" s="66"/>
      <c r="L395" s="66"/>
      <c r="M395" s="12" t="s">
        <v>702</v>
      </c>
    </row>
    <row r="396" spans="1:20" ht="20.100000000000001" customHeight="1" x14ac:dyDescent="0.3">
      <c r="A396" s="13" t="s">
        <v>221</v>
      </c>
      <c r="B396" s="13" t="s">
        <v>218</v>
      </c>
      <c r="C396" s="15" t="s">
        <v>219</v>
      </c>
      <c r="D396" s="16">
        <v>0.02</v>
      </c>
      <c r="E396" s="16"/>
      <c r="F396" s="16">
        <f>ROUNDDOWN(D396*E396, 1)</f>
        <v>0</v>
      </c>
      <c r="G396" s="16"/>
      <c r="H396" s="16">
        <f>ROUNDDOWN(D396*G396, 1)</f>
        <v>0</v>
      </c>
      <c r="I396" s="16"/>
      <c r="J396" s="16">
        <f>ROUNDDOWN(D396*I396, 1)</f>
        <v>0</v>
      </c>
      <c r="K396" s="16">
        <f>E396+G396+I396</f>
        <v>0</v>
      </c>
      <c r="L396" s="16">
        <f>F396+H396+J396</f>
        <v>0</v>
      </c>
      <c r="M396" s="13" t="s">
        <v>692</v>
      </c>
      <c r="O396" s="1" t="s">
        <v>507</v>
      </c>
      <c r="P396" s="1" t="s">
        <v>308</v>
      </c>
      <c r="Q396">
        <v>1</v>
      </c>
    </row>
    <row r="397" spans="1:20" ht="20.100000000000001" customHeight="1" x14ac:dyDescent="0.3">
      <c r="A397" s="13" t="s">
        <v>225</v>
      </c>
      <c r="B397" s="13" t="s">
        <v>218</v>
      </c>
      <c r="C397" s="15" t="s">
        <v>219</v>
      </c>
      <c r="D397" s="16">
        <v>2.4000000000000002E-3</v>
      </c>
      <c r="E397" s="16"/>
      <c r="F397" s="16">
        <f>ROUNDDOWN(D397*E397, 1)</f>
        <v>0</v>
      </c>
      <c r="G397" s="16"/>
      <c r="H397" s="16">
        <f>ROUNDDOWN(D397*G397, 1)</f>
        <v>0</v>
      </c>
      <c r="I397" s="16"/>
      <c r="J397" s="16">
        <f>ROUNDDOWN(D397*I397, 1)</f>
        <v>0</v>
      </c>
      <c r="K397" s="16">
        <f>E397+G397+I397</f>
        <v>0</v>
      </c>
      <c r="L397" s="16">
        <f>F397+H397+J397</f>
        <v>0</v>
      </c>
      <c r="M397" s="13" t="s">
        <v>379</v>
      </c>
      <c r="O397" s="1" t="s">
        <v>507</v>
      </c>
      <c r="P397" s="1" t="s">
        <v>308</v>
      </c>
      <c r="Q397">
        <v>1</v>
      </c>
    </row>
    <row r="398" spans="1:20" ht="20.100000000000001" customHeight="1" x14ac:dyDescent="0.3">
      <c r="A398" s="17" t="s">
        <v>320</v>
      </c>
      <c r="B398" s="18"/>
      <c r="C398" s="19"/>
      <c r="D398" s="20"/>
      <c r="E398" s="20"/>
      <c r="F398" s="20">
        <f>ROUNDDOWN(SUMIF(Q396:Q397, "1", F396:F397), 0)</f>
        <v>0</v>
      </c>
      <c r="G398" s="20"/>
      <c r="H398" s="20">
        <f>ROUNDDOWN(SUMIF(Q396:Q397, "1", H396:H397), 0)</f>
        <v>0</v>
      </c>
      <c r="I398" s="20"/>
      <c r="J398" s="20">
        <f>ROUNDDOWN(SUMIF(Q396:Q397, "1", J396:J397), 0)</f>
        <v>0</v>
      </c>
      <c r="K398" s="20"/>
      <c r="L398" s="20">
        <f>F398+H398+J398</f>
        <v>0</v>
      </c>
      <c r="M398" s="18"/>
    </row>
    <row r="399" spans="1:20" ht="20.100000000000001" customHeight="1" x14ac:dyDescent="0.3">
      <c r="A399" s="14"/>
      <c r="B399" s="14"/>
      <c r="C399" s="21"/>
      <c r="D399" s="16"/>
      <c r="E399" s="16"/>
      <c r="F399" s="16"/>
      <c r="G399" s="16"/>
      <c r="H399" s="16"/>
      <c r="I399" s="16"/>
      <c r="J399" s="16"/>
      <c r="K399" s="16"/>
      <c r="L399" s="16"/>
      <c r="M399" s="14"/>
    </row>
    <row r="400" spans="1:20" ht="20.100000000000001" customHeight="1" x14ac:dyDescent="0.3">
      <c r="A400" s="65" t="s">
        <v>703</v>
      </c>
      <c r="B400" s="66"/>
      <c r="C400" s="66"/>
      <c r="D400" s="66"/>
      <c r="E400" s="66"/>
      <c r="F400" s="66"/>
      <c r="G400" s="66"/>
      <c r="H400" s="66"/>
      <c r="I400" s="66"/>
      <c r="J400" s="66"/>
      <c r="K400" s="66"/>
      <c r="L400" s="66"/>
      <c r="M400" s="12" t="s">
        <v>586</v>
      </c>
    </row>
    <row r="401" spans="1:20" ht="20.100000000000001" customHeight="1" x14ac:dyDescent="0.3">
      <c r="A401" s="13" t="s">
        <v>587</v>
      </c>
      <c r="B401" s="13" t="s">
        <v>704</v>
      </c>
      <c r="C401" s="15" t="s">
        <v>36</v>
      </c>
      <c r="D401" s="16">
        <v>1</v>
      </c>
      <c r="E401" s="16"/>
      <c r="F401" s="16">
        <f>ROUNDDOWN(D401*E401, 1)</f>
        <v>0</v>
      </c>
      <c r="G401" s="16"/>
      <c r="H401" s="16">
        <f>ROUNDDOWN(D401*G401, 1)</f>
        <v>0</v>
      </c>
      <c r="I401" s="16"/>
      <c r="J401" s="16">
        <f>ROUNDDOWN(D401*I401, 1)</f>
        <v>0</v>
      </c>
      <c r="K401" s="16">
        <f>E401+G401+I401</f>
        <v>0</v>
      </c>
      <c r="L401" s="16">
        <f>F401+H401+J401</f>
        <v>0</v>
      </c>
      <c r="M401" s="13" t="s">
        <v>705</v>
      </c>
      <c r="P401" s="1" t="s">
        <v>308</v>
      </c>
      <c r="Q401">
        <v>1</v>
      </c>
      <c r="T401" s="1" t="s">
        <v>40</v>
      </c>
    </row>
    <row r="402" spans="1:20" ht="20.100000000000001" customHeight="1" x14ac:dyDescent="0.3">
      <c r="A402" s="13" t="s">
        <v>587</v>
      </c>
      <c r="B402" s="13" t="s">
        <v>706</v>
      </c>
      <c r="C402" s="15" t="s">
        <v>36</v>
      </c>
      <c r="D402" s="16">
        <v>1</v>
      </c>
      <c r="E402" s="16"/>
      <c r="F402" s="16">
        <f>ROUNDDOWN(D402*E402, 1)</f>
        <v>0</v>
      </c>
      <c r="G402" s="16"/>
      <c r="H402" s="16">
        <f>ROUNDDOWN(D402*G402, 1)</f>
        <v>0</v>
      </c>
      <c r="I402" s="16"/>
      <c r="J402" s="16">
        <f>ROUNDDOWN(D402*I402, 1)</f>
        <v>0</v>
      </c>
      <c r="K402" s="16">
        <f>E402+G402+I402</f>
        <v>0</v>
      </c>
      <c r="L402" s="16">
        <f>F402+H402+J402</f>
        <v>0</v>
      </c>
      <c r="M402" s="13" t="s">
        <v>707</v>
      </c>
      <c r="P402" s="1" t="s">
        <v>308</v>
      </c>
      <c r="Q402">
        <v>1</v>
      </c>
      <c r="T402" s="1" t="s">
        <v>40</v>
      </c>
    </row>
    <row r="403" spans="1:20" ht="20.100000000000001" customHeight="1" x14ac:dyDescent="0.3">
      <c r="A403" s="17" t="s">
        <v>320</v>
      </c>
      <c r="B403" s="18"/>
      <c r="C403" s="19"/>
      <c r="D403" s="20"/>
      <c r="E403" s="20"/>
      <c r="F403" s="20">
        <f>ROUNDDOWN(SUMIF(Q401:Q402, "1", F401:F402), 0)</f>
        <v>0</v>
      </c>
      <c r="G403" s="20"/>
      <c r="H403" s="20">
        <f>ROUNDDOWN(SUMIF(Q401:Q402, "1", H401:H402), 0)</f>
        <v>0</v>
      </c>
      <c r="I403" s="20"/>
      <c r="J403" s="20">
        <f>ROUNDDOWN(SUMIF(Q401:Q402, "1", J401:J402), 0)</f>
        <v>0</v>
      </c>
      <c r="K403" s="20"/>
      <c r="L403" s="20">
        <f>F403+H403+J403</f>
        <v>0</v>
      </c>
      <c r="M403" s="18"/>
    </row>
    <row r="404" spans="1:20" ht="20.100000000000001" customHeight="1" x14ac:dyDescent="0.3">
      <c r="A404" s="14"/>
      <c r="B404" s="14"/>
      <c r="C404" s="21"/>
      <c r="D404" s="16"/>
      <c r="E404" s="16"/>
      <c r="F404" s="16"/>
      <c r="G404" s="16"/>
      <c r="H404" s="16"/>
      <c r="I404" s="16"/>
      <c r="J404" s="16"/>
      <c r="K404" s="16"/>
      <c r="L404" s="16"/>
      <c r="M404" s="14"/>
    </row>
    <row r="405" spans="1:20" ht="20.100000000000001" customHeight="1" x14ac:dyDescent="0.3">
      <c r="A405" s="65" t="s">
        <v>708</v>
      </c>
      <c r="B405" s="66"/>
      <c r="C405" s="66"/>
      <c r="D405" s="66"/>
      <c r="E405" s="66"/>
      <c r="F405" s="66"/>
      <c r="G405" s="66"/>
      <c r="H405" s="66"/>
      <c r="I405" s="66"/>
      <c r="J405" s="66"/>
      <c r="K405" s="66"/>
      <c r="L405" s="66"/>
      <c r="M405" s="12" t="s">
        <v>586</v>
      </c>
    </row>
    <row r="406" spans="1:20" ht="20.100000000000001" customHeight="1" x14ac:dyDescent="0.3">
      <c r="A406" s="13" t="s">
        <v>130</v>
      </c>
      <c r="B406" s="13" t="s">
        <v>131</v>
      </c>
      <c r="C406" s="15" t="s">
        <v>33</v>
      </c>
      <c r="D406" s="16">
        <v>1.05</v>
      </c>
      <c r="E406" s="16"/>
      <c r="F406" s="16">
        <f>ROUNDDOWN(D406*E406, 1)</f>
        <v>0</v>
      </c>
      <c r="G406" s="16"/>
      <c r="H406" s="16">
        <f>ROUNDDOWN(D406*G406, 1)</f>
        <v>0</v>
      </c>
      <c r="I406" s="16"/>
      <c r="J406" s="16">
        <f>ROUNDDOWN(D406*I406, 1)</f>
        <v>0</v>
      </c>
      <c r="K406" s="16">
        <f>E406+G406+I406</f>
        <v>0</v>
      </c>
      <c r="L406" s="16">
        <f>F406+H406+J406</f>
        <v>0</v>
      </c>
      <c r="M406" s="13" t="s">
        <v>709</v>
      </c>
      <c r="O406" s="1" t="s">
        <v>312</v>
      </c>
      <c r="P406" s="1" t="s">
        <v>308</v>
      </c>
      <c r="Q406">
        <v>1</v>
      </c>
    </row>
    <row r="407" spans="1:20" ht="20.100000000000001" customHeight="1" x14ac:dyDescent="0.3">
      <c r="A407" s="13" t="s">
        <v>710</v>
      </c>
      <c r="B407" s="13" t="s">
        <v>711</v>
      </c>
      <c r="C407" s="15" t="s">
        <v>36</v>
      </c>
      <c r="D407" s="16">
        <v>1</v>
      </c>
      <c r="E407" s="16"/>
      <c r="F407" s="16">
        <f>ROUNDDOWN(D407*E407, 1)</f>
        <v>0</v>
      </c>
      <c r="G407" s="16"/>
      <c r="H407" s="16">
        <f>ROUNDDOWN(D407*G407, 1)</f>
        <v>0</v>
      </c>
      <c r="I407" s="16"/>
      <c r="J407" s="16">
        <f>ROUNDDOWN(D407*I407, 1)</f>
        <v>0</v>
      </c>
      <c r="K407" s="16">
        <f>E407+G407+I407</f>
        <v>0</v>
      </c>
      <c r="L407" s="16">
        <f>F407+H407+J407</f>
        <v>0</v>
      </c>
      <c r="M407" s="13" t="s">
        <v>712</v>
      </c>
      <c r="P407" s="1" t="s">
        <v>308</v>
      </c>
      <c r="Q407">
        <v>1</v>
      </c>
      <c r="T407" s="1" t="s">
        <v>713</v>
      </c>
    </row>
    <row r="408" spans="1:20" ht="20.100000000000001" customHeight="1" x14ac:dyDescent="0.3">
      <c r="A408" s="17" t="s">
        <v>320</v>
      </c>
      <c r="B408" s="18"/>
      <c r="C408" s="19"/>
      <c r="D408" s="20"/>
      <c r="E408" s="20"/>
      <c r="F408" s="20">
        <f>ROUNDDOWN(SUMIF(Q406:Q407, "1", F406:F407), 0)</f>
        <v>0</v>
      </c>
      <c r="G408" s="20"/>
      <c r="H408" s="20">
        <f>ROUNDDOWN(SUMIF(Q406:Q407, "1", H406:H407), 0)</f>
        <v>0</v>
      </c>
      <c r="I408" s="20"/>
      <c r="J408" s="20">
        <f>ROUNDDOWN(SUMIF(Q406:Q407, "1", J406:J407), 0)</f>
        <v>0</v>
      </c>
      <c r="K408" s="20"/>
      <c r="L408" s="20">
        <f>F408+H408+J408</f>
        <v>0</v>
      </c>
      <c r="M408" s="18"/>
    </row>
    <row r="409" spans="1:20" ht="20.100000000000001" customHeight="1" x14ac:dyDescent="0.3">
      <c r="A409" s="14"/>
      <c r="B409" s="14"/>
      <c r="C409" s="21"/>
      <c r="D409" s="16"/>
      <c r="E409" s="16"/>
      <c r="F409" s="16"/>
      <c r="G409" s="16"/>
      <c r="H409" s="16"/>
      <c r="I409" s="16"/>
      <c r="J409" s="16"/>
      <c r="K409" s="16"/>
      <c r="L409" s="16"/>
      <c r="M409" s="14"/>
    </row>
    <row r="410" spans="1:20" ht="20.100000000000001" customHeight="1" x14ac:dyDescent="0.3">
      <c r="A410" s="65" t="s">
        <v>714</v>
      </c>
      <c r="B410" s="66"/>
      <c r="C410" s="66"/>
      <c r="D410" s="66"/>
      <c r="E410" s="66"/>
      <c r="F410" s="66"/>
      <c r="G410" s="66"/>
      <c r="H410" s="66"/>
      <c r="I410" s="66"/>
      <c r="J410" s="66"/>
      <c r="K410" s="66"/>
      <c r="L410" s="66"/>
      <c r="M410" s="12" t="s">
        <v>715</v>
      </c>
    </row>
    <row r="411" spans="1:20" ht="20.100000000000001" customHeight="1" x14ac:dyDescent="0.3">
      <c r="A411" s="13" t="s">
        <v>221</v>
      </c>
      <c r="B411" s="13" t="s">
        <v>218</v>
      </c>
      <c r="C411" s="15" t="s">
        <v>219</v>
      </c>
      <c r="D411" s="16">
        <v>2.7E-2</v>
      </c>
      <c r="E411" s="16"/>
      <c r="F411" s="16">
        <f>ROUNDDOWN(D411*E411, 1)</f>
        <v>0</v>
      </c>
      <c r="G411" s="16"/>
      <c r="H411" s="16">
        <f>ROUNDDOWN(D411*G411, 1)</f>
        <v>0</v>
      </c>
      <c r="I411" s="16"/>
      <c r="J411" s="16">
        <f>ROUNDDOWN(D411*I411, 1)</f>
        <v>0</v>
      </c>
      <c r="K411" s="16">
        <f t="shared" ref="K411:L413" si="32">E411+G411+I411</f>
        <v>0</v>
      </c>
      <c r="L411" s="16">
        <f t="shared" si="32"/>
        <v>0</v>
      </c>
      <c r="M411" s="13" t="s">
        <v>692</v>
      </c>
      <c r="O411" s="1" t="s">
        <v>312</v>
      </c>
      <c r="P411" s="1" t="s">
        <v>308</v>
      </c>
      <c r="Q411">
        <v>1</v>
      </c>
    </row>
    <row r="412" spans="1:20" ht="20.100000000000001" customHeight="1" x14ac:dyDescent="0.3">
      <c r="A412" s="13" t="s">
        <v>225</v>
      </c>
      <c r="B412" s="13" t="s">
        <v>218</v>
      </c>
      <c r="C412" s="15" t="s">
        <v>219</v>
      </c>
      <c r="D412" s="16">
        <v>1.2999999999999999E-2</v>
      </c>
      <c r="E412" s="16"/>
      <c r="F412" s="16">
        <f>ROUNDDOWN(D412*E412, 1)</f>
        <v>0</v>
      </c>
      <c r="G412" s="16"/>
      <c r="H412" s="16">
        <f>ROUNDDOWN(D412*G412, 1)</f>
        <v>0</v>
      </c>
      <c r="I412" s="16"/>
      <c r="J412" s="16">
        <f>ROUNDDOWN(D412*I412, 1)</f>
        <v>0</v>
      </c>
      <c r="K412" s="16">
        <f t="shared" si="32"/>
        <v>0</v>
      </c>
      <c r="L412" s="16">
        <f t="shared" si="32"/>
        <v>0</v>
      </c>
      <c r="M412" s="13" t="s">
        <v>379</v>
      </c>
      <c r="O412" s="1" t="s">
        <v>312</v>
      </c>
      <c r="P412" s="1" t="s">
        <v>308</v>
      </c>
      <c r="Q412">
        <v>1</v>
      </c>
    </row>
    <row r="413" spans="1:20" ht="20.100000000000001" customHeight="1" x14ac:dyDescent="0.3">
      <c r="A413" s="13" t="s">
        <v>443</v>
      </c>
      <c r="B413" s="14" t="str">
        <f>"인력품의 " &amp; N413*100 &amp; "%"</f>
        <v>인력품의 1%</v>
      </c>
      <c r="C413" s="15" t="s">
        <v>314</v>
      </c>
      <c r="D413" s="16">
        <v>1</v>
      </c>
      <c r="E413" s="16"/>
      <c r="F413" s="16">
        <f>ROUNDDOWN((E413)*N413, 1)</f>
        <v>0</v>
      </c>
      <c r="G413" s="16"/>
      <c r="H413" s="16">
        <v>0</v>
      </c>
      <c r="I413" s="16"/>
      <c r="J413" s="16">
        <v>0</v>
      </c>
      <c r="K413" s="16">
        <f t="shared" si="32"/>
        <v>0</v>
      </c>
      <c r="L413" s="16">
        <f t="shared" si="32"/>
        <v>0</v>
      </c>
      <c r="M413" s="14"/>
      <c r="N413">
        <v>0.01</v>
      </c>
      <c r="P413" s="1" t="s">
        <v>308</v>
      </c>
      <c r="Q413">
        <v>1</v>
      </c>
      <c r="R413" s="1" t="s">
        <v>444</v>
      </c>
      <c r="S413" s="1" t="s">
        <v>316</v>
      </c>
      <c r="T413" s="1" t="s">
        <v>326</v>
      </c>
    </row>
    <row r="414" spans="1:20" ht="20.100000000000001" customHeight="1" x14ac:dyDescent="0.3">
      <c r="A414" s="17" t="s">
        <v>320</v>
      </c>
      <c r="B414" s="18"/>
      <c r="C414" s="19"/>
      <c r="D414" s="20"/>
      <c r="E414" s="20"/>
      <c r="F414" s="20">
        <f>ROUNDDOWN(SUMIF(Q411:Q413, "1", F411:F413), 0)</f>
        <v>0</v>
      </c>
      <c r="G414" s="20"/>
      <c r="H414" s="20">
        <f>ROUNDDOWN(SUMIF(Q411:Q413, "1", H411:H413), 0)</f>
        <v>0</v>
      </c>
      <c r="I414" s="20"/>
      <c r="J414" s="20">
        <f>ROUNDDOWN(SUMIF(Q411:Q413, "1", J411:J413), 0)</f>
        <v>0</v>
      </c>
      <c r="K414" s="20"/>
      <c r="L414" s="20">
        <f>F414+H414+J414</f>
        <v>0</v>
      </c>
      <c r="M414" s="18"/>
    </row>
    <row r="415" spans="1:20" ht="20.100000000000001" customHeight="1" x14ac:dyDescent="0.3">
      <c r="A415" s="14"/>
      <c r="B415" s="14"/>
      <c r="C415" s="21"/>
      <c r="D415" s="16"/>
      <c r="E415" s="16"/>
      <c r="F415" s="16"/>
      <c r="G415" s="16"/>
      <c r="H415" s="16"/>
      <c r="I415" s="16"/>
      <c r="J415" s="16"/>
      <c r="K415" s="16"/>
      <c r="L415" s="16"/>
      <c r="M415" s="14"/>
    </row>
    <row r="416" spans="1:20" ht="20.100000000000001" customHeight="1" x14ac:dyDescent="0.3">
      <c r="A416" s="65" t="s">
        <v>716</v>
      </c>
      <c r="B416" s="66"/>
      <c r="C416" s="66"/>
      <c r="D416" s="66"/>
      <c r="E416" s="66"/>
      <c r="F416" s="66"/>
      <c r="G416" s="66"/>
      <c r="H416" s="66"/>
      <c r="I416" s="66"/>
      <c r="J416" s="66"/>
      <c r="K416" s="66"/>
      <c r="L416" s="66"/>
      <c r="M416" s="12" t="s">
        <v>717</v>
      </c>
    </row>
    <row r="417" spans="1:20" ht="20.100000000000001" customHeight="1" x14ac:dyDescent="0.3">
      <c r="A417" s="13" t="s">
        <v>85</v>
      </c>
      <c r="B417" s="13" t="s">
        <v>86</v>
      </c>
      <c r="C417" s="15" t="s">
        <v>39</v>
      </c>
      <c r="D417" s="16">
        <v>2.33</v>
      </c>
      <c r="E417" s="16"/>
      <c r="F417" s="16">
        <f t="shared" ref="F417:F423" si="33">ROUNDDOWN(D417*E417, 1)</f>
        <v>0</v>
      </c>
      <c r="G417" s="16"/>
      <c r="H417" s="16">
        <f t="shared" ref="H417:H423" si="34">ROUNDDOWN(D417*G417, 1)</f>
        <v>0</v>
      </c>
      <c r="I417" s="16"/>
      <c r="J417" s="16">
        <f t="shared" ref="J417:J423" si="35">ROUNDDOWN(D417*I417, 1)</f>
        <v>0</v>
      </c>
      <c r="K417" s="16">
        <f t="shared" ref="K417:L424" si="36">E417+G417+I417</f>
        <v>0</v>
      </c>
      <c r="L417" s="16">
        <f t="shared" si="36"/>
        <v>0</v>
      </c>
      <c r="M417" s="13" t="s">
        <v>718</v>
      </c>
      <c r="O417" s="1" t="s">
        <v>312</v>
      </c>
      <c r="P417" s="1" t="s">
        <v>308</v>
      </c>
      <c r="Q417">
        <v>1</v>
      </c>
    </row>
    <row r="418" spans="1:20" ht="20.100000000000001" customHeight="1" x14ac:dyDescent="0.3">
      <c r="A418" s="13" t="s">
        <v>83</v>
      </c>
      <c r="B418" s="13" t="s">
        <v>84</v>
      </c>
      <c r="C418" s="15" t="s">
        <v>39</v>
      </c>
      <c r="D418" s="16">
        <v>0.68</v>
      </c>
      <c r="E418" s="16"/>
      <c r="F418" s="16">
        <f t="shared" si="33"/>
        <v>0</v>
      </c>
      <c r="G418" s="16"/>
      <c r="H418" s="16">
        <f t="shared" si="34"/>
        <v>0</v>
      </c>
      <c r="I418" s="16"/>
      <c r="J418" s="16">
        <f t="shared" si="35"/>
        <v>0</v>
      </c>
      <c r="K418" s="16">
        <f t="shared" si="36"/>
        <v>0</v>
      </c>
      <c r="L418" s="16">
        <f t="shared" si="36"/>
        <v>0</v>
      </c>
      <c r="M418" s="13" t="s">
        <v>719</v>
      </c>
      <c r="O418" s="1" t="s">
        <v>312</v>
      </c>
      <c r="P418" s="1" t="s">
        <v>308</v>
      </c>
      <c r="Q418">
        <v>1</v>
      </c>
    </row>
    <row r="419" spans="1:20" ht="20.100000000000001" customHeight="1" x14ac:dyDescent="0.3">
      <c r="A419" s="13" t="s">
        <v>56</v>
      </c>
      <c r="B419" s="13" t="s">
        <v>57</v>
      </c>
      <c r="C419" s="15" t="s">
        <v>58</v>
      </c>
      <c r="D419" s="16">
        <v>24</v>
      </c>
      <c r="E419" s="16"/>
      <c r="F419" s="16">
        <f t="shared" si="33"/>
        <v>0</v>
      </c>
      <c r="G419" s="16"/>
      <c r="H419" s="16">
        <f t="shared" si="34"/>
        <v>0</v>
      </c>
      <c r="I419" s="16"/>
      <c r="J419" s="16">
        <f t="shared" si="35"/>
        <v>0</v>
      </c>
      <c r="K419" s="16">
        <f t="shared" si="36"/>
        <v>0</v>
      </c>
      <c r="L419" s="16">
        <f t="shared" si="36"/>
        <v>0</v>
      </c>
      <c r="M419" s="13" t="s">
        <v>720</v>
      </c>
      <c r="O419" s="1" t="s">
        <v>312</v>
      </c>
      <c r="P419" s="1" t="s">
        <v>308</v>
      </c>
      <c r="Q419">
        <v>1</v>
      </c>
    </row>
    <row r="420" spans="1:20" ht="20.100000000000001" customHeight="1" x14ac:dyDescent="0.3">
      <c r="A420" s="13" t="s">
        <v>213</v>
      </c>
      <c r="B420" s="13" t="s">
        <v>214</v>
      </c>
      <c r="C420" s="15" t="s">
        <v>74</v>
      </c>
      <c r="D420" s="16">
        <v>8</v>
      </c>
      <c r="E420" s="16"/>
      <c r="F420" s="16">
        <f t="shared" si="33"/>
        <v>0</v>
      </c>
      <c r="G420" s="16"/>
      <c r="H420" s="16">
        <f t="shared" si="34"/>
        <v>0</v>
      </c>
      <c r="I420" s="16"/>
      <c r="J420" s="16">
        <f t="shared" si="35"/>
        <v>0</v>
      </c>
      <c r="K420" s="16">
        <f t="shared" si="36"/>
        <v>0</v>
      </c>
      <c r="L420" s="16">
        <f t="shared" si="36"/>
        <v>0</v>
      </c>
      <c r="M420" s="13" t="s">
        <v>721</v>
      </c>
      <c r="O420" s="1" t="s">
        <v>312</v>
      </c>
      <c r="P420" s="1" t="s">
        <v>308</v>
      </c>
      <c r="Q420">
        <v>1</v>
      </c>
    </row>
    <row r="421" spans="1:20" ht="20.100000000000001" customHeight="1" x14ac:dyDescent="0.3">
      <c r="A421" s="13" t="s">
        <v>158</v>
      </c>
      <c r="B421" s="13" t="s">
        <v>159</v>
      </c>
      <c r="C421" s="15" t="s">
        <v>30</v>
      </c>
      <c r="D421" s="16">
        <v>0.16</v>
      </c>
      <c r="E421" s="16"/>
      <c r="F421" s="16">
        <f t="shared" si="33"/>
        <v>0</v>
      </c>
      <c r="G421" s="16"/>
      <c r="H421" s="16">
        <f t="shared" si="34"/>
        <v>0</v>
      </c>
      <c r="I421" s="16"/>
      <c r="J421" s="16">
        <f t="shared" si="35"/>
        <v>0</v>
      </c>
      <c r="K421" s="16">
        <f t="shared" si="36"/>
        <v>0</v>
      </c>
      <c r="L421" s="16">
        <f t="shared" si="36"/>
        <v>0</v>
      </c>
      <c r="M421" s="13" t="s">
        <v>722</v>
      </c>
      <c r="O421" s="1" t="s">
        <v>312</v>
      </c>
      <c r="P421" s="1" t="s">
        <v>308</v>
      </c>
      <c r="Q421">
        <v>1</v>
      </c>
    </row>
    <row r="422" spans="1:20" ht="20.100000000000001" customHeight="1" x14ac:dyDescent="0.3">
      <c r="A422" s="13" t="s">
        <v>221</v>
      </c>
      <c r="B422" s="13" t="s">
        <v>218</v>
      </c>
      <c r="C422" s="15" t="s">
        <v>219</v>
      </c>
      <c r="D422" s="16">
        <v>5.6000000000000008E-2</v>
      </c>
      <c r="E422" s="16"/>
      <c r="F422" s="16">
        <f t="shared" si="33"/>
        <v>0</v>
      </c>
      <c r="G422" s="16"/>
      <c r="H422" s="16">
        <f t="shared" si="34"/>
        <v>0</v>
      </c>
      <c r="I422" s="16"/>
      <c r="J422" s="16">
        <f t="shared" si="35"/>
        <v>0</v>
      </c>
      <c r="K422" s="16">
        <f t="shared" si="36"/>
        <v>0</v>
      </c>
      <c r="L422" s="16">
        <f t="shared" si="36"/>
        <v>0</v>
      </c>
      <c r="M422" s="13" t="s">
        <v>692</v>
      </c>
      <c r="O422" s="1" t="s">
        <v>319</v>
      </c>
      <c r="P422" s="1" t="s">
        <v>308</v>
      </c>
      <c r="Q422">
        <v>1</v>
      </c>
    </row>
    <row r="423" spans="1:20" ht="20.100000000000001" customHeight="1" x14ac:dyDescent="0.3">
      <c r="A423" s="13" t="s">
        <v>225</v>
      </c>
      <c r="B423" s="13" t="s">
        <v>218</v>
      </c>
      <c r="C423" s="15" t="s">
        <v>219</v>
      </c>
      <c r="D423" s="16">
        <v>2.8000000000000004E-2</v>
      </c>
      <c r="E423" s="16"/>
      <c r="F423" s="16">
        <f t="shared" si="33"/>
        <v>0</v>
      </c>
      <c r="G423" s="16"/>
      <c r="H423" s="16">
        <f t="shared" si="34"/>
        <v>0</v>
      </c>
      <c r="I423" s="16"/>
      <c r="J423" s="16">
        <f t="shared" si="35"/>
        <v>0</v>
      </c>
      <c r="K423" s="16">
        <f t="shared" si="36"/>
        <v>0</v>
      </c>
      <c r="L423" s="16">
        <f t="shared" si="36"/>
        <v>0</v>
      </c>
      <c r="M423" s="13" t="s">
        <v>379</v>
      </c>
      <c r="O423" s="1" t="s">
        <v>319</v>
      </c>
      <c r="P423" s="1" t="s">
        <v>308</v>
      </c>
      <c r="Q423">
        <v>1</v>
      </c>
    </row>
    <row r="424" spans="1:20" ht="20.100000000000001" customHeight="1" x14ac:dyDescent="0.3">
      <c r="A424" s="13" t="s">
        <v>723</v>
      </c>
      <c r="B424" s="14" t="str">
        <f>"인력품의 " &amp; N424*100 &amp; "%"</f>
        <v>인력품의 3%</v>
      </c>
      <c r="C424" s="15" t="s">
        <v>314</v>
      </c>
      <c r="D424" s="16">
        <v>1</v>
      </c>
      <c r="E424" s="16"/>
      <c r="F424" s="16">
        <v>0</v>
      </c>
      <c r="G424" s="16"/>
      <c r="H424" s="16">
        <v>0</v>
      </c>
      <c r="I424" s="16"/>
      <c r="J424" s="16">
        <f>ROUNDDOWN((I424)*N424, 1)</f>
        <v>0</v>
      </c>
      <c r="K424" s="16">
        <f t="shared" si="36"/>
        <v>0</v>
      </c>
      <c r="L424" s="16">
        <f t="shared" si="36"/>
        <v>0</v>
      </c>
      <c r="M424" s="14"/>
      <c r="N424">
        <v>0.03</v>
      </c>
      <c r="P424" s="1" t="s">
        <v>308</v>
      </c>
      <c r="Q424">
        <v>1</v>
      </c>
      <c r="R424" s="1" t="s">
        <v>173</v>
      </c>
      <c r="S424" s="1" t="s">
        <v>445</v>
      </c>
      <c r="T424" s="1" t="s">
        <v>460</v>
      </c>
    </row>
    <row r="425" spans="1:20" ht="20.100000000000001" customHeight="1" x14ac:dyDescent="0.3">
      <c r="A425" s="17" t="s">
        <v>320</v>
      </c>
      <c r="B425" s="18"/>
      <c r="C425" s="19"/>
      <c r="D425" s="20"/>
      <c r="E425" s="20"/>
      <c r="F425" s="20">
        <f>ROUNDDOWN(SUMIF(Q417:Q424, "1", F417:F424), 0)</f>
        <v>0</v>
      </c>
      <c r="G425" s="20"/>
      <c r="H425" s="20">
        <f>ROUNDDOWN(SUMIF(Q417:Q424, "1", H417:H424), 0)</f>
        <v>0</v>
      </c>
      <c r="I425" s="20"/>
      <c r="J425" s="20">
        <f>ROUNDDOWN(SUMIF(Q417:Q424, "1", J417:J424), 0)</f>
        <v>0</v>
      </c>
      <c r="K425" s="20"/>
      <c r="L425" s="20">
        <f>F425+H425+J425</f>
        <v>0</v>
      </c>
      <c r="M425" s="18"/>
    </row>
    <row r="426" spans="1:20" ht="20.100000000000001" customHeight="1" x14ac:dyDescent="0.3">
      <c r="A426" s="14"/>
      <c r="B426" s="14"/>
      <c r="C426" s="21"/>
      <c r="D426" s="16"/>
      <c r="E426" s="16"/>
      <c r="F426" s="16"/>
      <c r="G426" s="16"/>
      <c r="H426" s="16"/>
      <c r="I426" s="16"/>
      <c r="J426" s="16"/>
      <c r="K426" s="16"/>
      <c r="L426" s="16"/>
      <c r="M426" s="14"/>
    </row>
    <row r="427" spans="1:20" ht="20.100000000000001" customHeight="1" x14ac:dyDescent="0.3">
      <c r="A427" s="65" t="s">
        <v>724</v>
      </c>
      <c r="B427" s="66"/>
      <c r="C427" s="66"/>
      <c r="D427" s="66"/>
      <c r="E427" s="66"/>
      <c r="F427" s="66"/>
      <c r="G427" s="66"/>
      <c r="H427" s="66"/>
      <c r="I427" s="66"/>
      <c r="J427" s="66"/>
      <c r="K427" s="66"/>
      <c r="L427" s="66"/>
      <c r="M427" s="12" t="s">
        <v>725</v>
      </c>
    </row>
    <row r="428" spans="1:20" ht="20.100000000000001" customHeight="1" x14ac:dyDescent="0.3">
      <c r="A428" s="13" t="s">
        <v>101</v>
      </c>
      <c r="B428" s="13" t="s">
        <v>102</v>
      </c>
      <c r="C428" s="15" t="s">
        <v>44</v>
      </c>
      <c r="D428" s="16">
        <v>0.08</v>
      </c>
      <c r="E428" s="16"/>
      <c r="F428" s="16">
        <f>ROUNDDOWN(D428*E428, 1)</f>
        <v>0</v>
      </c>
      <c r="G428" s="16"/>
      <c r="H428" s="16">
        <f>ROUNDDOWN(D428*G428, 1)</f>
        <v>0</v>
      </c>
      <c r="I428" s="16"/>
      <c r="J428" s="16">
        <f>ROUNDDOWN(D428*I428, 1)</f>
        <v>0</v>
      </c>
      <c r="K428" s="16">
        <f t="shared" ref="K428:L430" si="37">E428+G428+I428</f>
        <v>0</v>
      </c>
      <c r="L428" s="16">
        <f t="shared" si="37"/>
        <v>0</v>
      </c>
      <c r="M428" s="13" t="s">
        <v>726</v>
      </c>
      <c r="O428" s="1" t="s">
        <v>574</v>
      </c>
      <c r="P428" s="1" t="s">
        <v>308</v>
      </c>
      <c r="Q428">
        <v>1</v>
      </c>
    </row>
    <row r="429" spans="1:20" ht="20.100000000000001" customHeight="1" x14ac:dyDescent="0.3">
      <c r="A429" s="13" t="s">
        <v>144</v>
      </c>
      <c r="B429" s="13" t="s">
        <v>146</v>
      </c>
      <c r="C429" s="15" t="s">
        <v>44</v>
      </c>
      <c r="D429" s="16">
        <v>4.0000000000000001E-3</v>
      </c>
      <c r="E429" s="16"/>
      <c r="F429" s="16">
        <f>ROUNDDOWN(D429*E429, 1)</f>
        <v>0</v>
      </c>
      <c r="G429" s="16"/>
      <c r="H429" s="16">
        <f>ROUNDDOWN(D429*G429, 1)</f>
        <v>0</v>
      </c>
      <c r="I429" s="16"/>
      <c r="J429" s="16">
        <f>ROUNDDOWN(D429*I429, 1)</f>
        <v>0</v>
      </c>
      <c r="K429" s="16">
        <f t="shared" si="37"/>
        <v>0</v>
      </c>
      <c r="L429" s="16">
        <f t="shared" si="37"/>
        <v>0</v>
      </c>
      <c r="M429" s="13" t="s">
        <v>575</v>
      </c>
      <c r="O429" s="1" t="s">
        <v>574</v>
      </c>
      <c r="P429" s="1" t="s">
        <v>308</v>
      </c>
      <c r="Q429">
        <v>1</v>
      </c>
    </row>
    <row r="430" spans="1:20" ht="20.100000000000001" customHeight="1" x14ac:dyDescent="0.3">
      <c r="A430" s="13" t="s">
        <v>727</v>
      </c>
      <c r="B430" s="13" t="s">
        <v>728</v>
      </c>
      <c r="C430" s="15" t="s">
        <v>36</v>
      </c>
      <c r="D430" s="16">
        <v>1</v>
      </c>
      <c r="E430" s="16"/>
      <c r="F430" s="16">
        <f>ROUNDDOWN(D430*E430, 1)</f>
        <v>0</v>
      </c>
      <c r="G430" s="16"/>
      <c r="H430" s="16">
        <f>ROUNDDOWN(D430*G430, 1)</f>
        <v>0</v>
      </c>
      <c r="I430" s="16"/>
      <c r="J430" s="16">
        <f>ROUNDDOWN(D430*I430, 1)</f>
        <v>0</v>
      </c>
      <c r="K430" s="16">
        <f t="shared" si="37"/>
        <v>0</v>
      </c>
      <c r="L430" s="16">
        <f t="shared" si="37"/>
        <v>0</v>
      </c>
      <c r="M430" s="13" t="s">
        <v>729</v>
      </c>
      <c r="P430" s="1" t="s">
        <v>308</v>
      </c>
      <c r="Q430">
        <v>1</v>
      </c>
      <c r="T430" s="1" t="s">
        <v>730</v>
      </c>
    </row>
    <row r="431" spans="1:20" ht="20.100000000000001" customHeight="1" x14ac:dyDescent="0.3">
      <c r="A431" s="17" t="s">
        <v>320</v>
      </c>
      <c r="B431" s="18"/>
      <c r="C431" s="19"/>
      <c r="D431" s="20"/>
      <c r="E431" s="20"/>
      <c r="F431" s="20">
        <f>ROUNDDOWN(SUMIF(Q428:Q430, "1", F428:F430), 0)</f>
        <v>0</v>
      </c>
      <c r="G431" s="20"/>
      <c r="H431" s="20">
        <f>ROUNDDOWN(SUMIF(Q428:Q430, "1", H428:H430), 0)</f>
        <v>0</v>
      </c>
      <c r="I431" s="20"/>
      <c r="J431" s="20">
        <f>ROUNDDOWN(SUMIF(Q428:Q430, "1", J428:J430), 0)</f>
        <v>0</v>
      </c>
      <c r="K431" s="20"/>
      <c r="L431" s="20">
        <f>F431+H431+J431</f>
        <v>0</v>
      </c>
      <c r="M431" s="18"/>
    </row>
    <row r="432" spans="1:20" ht="20.100000000000001" customHeight="1" x14ac:dyDescent="0.3">
      <c r="A432" s="14"/>
      <c r="B432" s="14"/>
      <c r="C432" s="21"/>
      <c r="D432" s="16"/>
      <c r="E432" s="16"/>
      <c r="F432" s="16"/>
      <c r="G432" s="16"/>
      <c r="H432" s="16"/>
      <c r="I432" s="16"/>
      <c r="J432" s="16"/>
      <c r="K432" s="16"/>
      <c r="L432" s="16"/>
      <c r="M432" s="14"/>
    </row>
    <row r="433" spans="1:20" ht="20.100000000000001" customHeight="1" x14ac:dyDescent="0.3">
      <c r="A433" s="65" t="s">
        <v>731</v>
      </c>
      <c r="B433" s="66"/>
      <c r="C433" s="66"/>
      <c r="D433" s="66"/>
      <c r="E433" s="66"/>
      <c r="F433" s="66"/>
      <c r="G433" s="66"/>
      <c r="H433" s="66"/>
      <c r="I433" s="66"/>
      <c r="J433" s="66"/>
      <c r="K433" s="66"/>
      <c r="L433" s="66"/>
      <c r="M433" s="12" t="s">
        <v>679</v>
      </c>
    </row>
    <row r="434" spans="1:20" ht="20.100000000000001" customHeight="1" x14ac:dyDescent="0.3">
      <c r="A434" s="13" t="s">
        <v>235</v>
      </c>
      <c r="B434" s="13" t="s">
        <v>218</v>
      </c>
      <c r="C434" s="15" t="s">
        <v>219</v>
      </c>
      <c r="D434" s="16">
        <v>9.9039999999999996E-3</v>
      </c>
      <c r="E434" s="16"/>
      <c r="F434" s="16">
        <f>ROUNDDOWN(D434*E434, 1)</f>
        <v>0</v>
      </c>
      <c r="G434" s="16"/>
      <c r="H434" s="16">
        <f>ROUNDDOWN(D434*G434, 1)</f>
        <v>0</v>
      </c>
      <c r="I434" s="16"/>
      <c r="J434" s="16">
        <f>ROUNDDOWN(D434*I434, 1)</f>
        <v>0</v>
      </c>
      <c r="K434" s="16">
        <f t="shared" ref="K434:L439" si="38">E434+G434+I434</f>
        <v>0</v>
      </c>
      <c r="L434" s="16">
        <f t="shared" si="38"/>
        <v>0</v>
      </c>
      <c r="M434" s="13" t="s">
        <v>680</v>
      </c>
      <c r="O434" s="1" t="s">
        <v>319</v>
      </c>
      <c r="P434" s="1" t="s">
        <v>308</v>
      </c>
      <c r="Q434">
        <v>1</v>
      </c>
    </row>
    <row r="435" spans="1:20" ht="20.100000000000001" customHeight="1" x14ac:dyDescent="0.3">
      <c r="A435" s="13" t="s">
        <v>229</v>
      </c>
      <c r="B435" s="13" t="s">
        <v>218</v>
      </c>
      <c r="C435" s="15" t="s">
        <v>219</v>
      </c>
      <c r="D435" s="16">
        <v>2.7040000000000002E-3</v>
      </c>
      <c r="E435" s="16"/>
      <c r="F435" s="16">
        <f>ROUNDDOWN(D435*E435, 1)</f>
        <v>0</v>
      </c>
      <c r="G435" s="16"/>
      <c r="H435" s="16">
        <f>ROUNDDOWN(D435*G435, 1)</f>
        <v>0</v>
      </c>
      <c r="I435" s="16"/>
      <c r="J435" s="16">
        <f>ROUNDDOWN(D435*I435, 1)</f>
        <v>0</v>
      </c>
      <c r="K435" s="16">
        <f t="shared" si="38"/>
        <v>0</v>
      </c>
      <c r="L435" s="16">
        <f t="shared" si="38"/>
        <v>0</v>
      </c>
      <c r="M435" s="13" t="s">
        <v>681</v>
      </c>
      <c r="O435" s="1" t="s">
        <v>319</v>
      </c>
      <c r="P435" s="1" t="s">
        <v>308</v>
      </c>
      <c r="Q435">
        <v>1</v>
      </c>
    </row>
    <row r="436" spans="1:20" ht="20.100000000000001" customHeight="1" x14ac:dyDescent="0.3">
      <c r="A436" s="13" t="s">
        <v>240</v>
      </c>
      <c r="B436" s="13" t="s">
        <v>218</v>
      </c>
      <c r="C436" s="15" t="s">
        <v>219</v>
      </c>
      <c r="D436" s="16">
        <v>3.5999999999999999E-3</v>
      </c>
      <c r="E436" s="16"/>
      <c r="F436" s="16">
        <f>ROUNDDOWN(D436*E436, 1)</f>
        <v>0</v>
      </c>
      <c r="G436" s="16"/>
      <c r="H436" s="16">
        <f>ROUNDDOWN(D436*G436, 1)</f>
        <v>0</v>
      </c>
      <c r="I436" s="16"/>
      <c r="J436" s="16">
        <f>ROUNDDOWN(D436*I436, 1)</f>
        <v>0</v>
      </c>
      <c r="K436" s="16">
        <f t="shared" si="38"/>
        <v>0</v>
      </c>
      <c r="L436" s="16">
        <f t="shared" si="38"/>
        <v>0</v>
      </c>
      <c r="M436" s="13" t="s">
        <v>682</v>
      </c>
      <c r="O436" s="1" t="s">
        <v>319</v>
      </c>
      <c r="P436" s="1" t="s">
        <v>308</v>
      </c>
      <c r="Q436">
        <v>1</v>
      </c>
    </row>
    <row r="437" spans="1:20" ht="20.100000000000001" customHeight="1" x14ac:dyDescent="0.3">
      <c r="A437" s="13" t="s">
        <v>225</v>
      </c>
      <c r="B437" s="13" t="s">
        <v>218</v>
      </c>
      <c r="C437" s="15" t="s">
        <v>219</v>
      </c>
      <c r="D437" s="16">
        <v>1.8E-3</v>
      </c>
      <c r="E437" s="16"/>
      <c r="F437" s="16">
        <f>ROUNDDOWN(D437*E437, 1)</f>
        <v>0</v>
      </c>
      <c r="G437" s="16"/>
      <c r="H437" s="16">
        <f>ROUNDDOWN(D437*G437, 1)</f>
        <v>0</v>
      </c>
      <c r="I437" s="16"/>
      <c r="J437" s="16">
        <f>ROUNDDOWN(D437*I437, 1)</f>
        <v>0</v>
      </c>
      <c r="K437" s="16">
        <f t="shared" si="38"/>
        <v>0</v>
      </c>
      <c r="L437" s="16">
        <f t="shared" si="38"/>
        <v>0</v>
      </c>
      <c r="M437" s="13" t="s">
        <v>379</v>
      </c>
      <c r="O437" s="1" t="s">
        <v>319</v>
      </c>
      <c r="P437" s="1" t="s">
        <v>308</v>
      </c>
      <c r="Q437">
        <v>1</v>
      </c>
    </row>
    <row r="438" spans="1:20" ht="20.100000000000001" customHeight="1" x14ac:dyDescent="0.3">
      <c r="A438" s="13" t="s">
        <v>459</v>
      </c>
      <c r="B438" s="14" t="str">
        <f>"인력품의 " &amp; N438*100 &amp; "%"</f>
        <v>인력품의 5%</v>
      </c>
      <c r="C438" s="15" t="s">
        <v>314</v>
      </c>
      <c r="D438" s="16">
        <v>1</v>
      </c>
      <c r="E438" s="16"/>
      <c r="F438" s="16">
        <v>0</v>
      </c>
      <c r="G438" s="16"/>
      <c r="H438" s="16">
        <v>0</v>
      </c>
      <c r="I438" s="16"/>
      <c r="J438" s="16">
        <f>ROUNDDOWN((I438)*N438, 1)</f>
        <v>0</v>
      </c>
      <c r="K438" s="16">
        <f t="shared" si="38"/>
        <v>0</v>
      </c>
      <c r="L438" s="16">
        <f t="shared" si="38"/>
        <v>0</v>
      </c>
      <c r="M438" s="14"/>
      <c r="N438">
        <v>0.05</v>
      </c>
      <c r="P438" s="1" t="s">
        <v>308</v>
      </c>
      <c r="Q438">
        <v>1</v>
      </c>
      <c r="R438" s="1" t="s">
        <v>173</v>
      </c>
      <c r="S438" s="1" t="s">
        <v>445</v>
      </c>
      <c r="T438" s="1" t="s">
        <v>460</v>
      </c>
    </row>
    <row r="439" spans="1:20" ht="20.100000000000001" customHeight="1" x14ac:dyDescent="0.3">
      <c r="A439" s="13" t="s">
        <v>449</v>
      </c>
      <c r="B439" s="14" t="str">
        <f>"인력품의 " &amp; N439*100 &amp; "%"</f>
        <v>인력품의 3%</v>
      </c>
      <c r="C439" s="15" t="s">
        <v>314</v>
      </c>
      <c r="D439" s="16">
        <v>1</v>
      </c>
      <c r="E439" s="16"/>
      <c r="F439" s="16">
        <f>ROUNDDOWN((E439)*N439, 1)</f>
        <v>0</v>
      </c>
      <c r="G439" s="16"/>
      <c r="H439" s="16">
        <v>0</v>
      </c>
      <c r="I439" s="16"/>
      <c r="J439" s="16">
        <v>0</v>
      </c>
      <c r="K439" s="16">
        <f t="shared" si="38"/>
        <v>0</v>
      </c>
      <c r="L439" s="16">
        <f t="shared" si="38"/>
        <v>0</v>
      </c>
      <c r="M439" s="14"/>
      <c r="N439">
        <v>0.03</v>
      </c>
      <c r="P439" s="1" t="s">
        <v>308</v>
      </c>
      <c r="Q439">
        <v>1</v>
      </c>
      <c r="R439" s="1" t="s">
        <v>444</v>
      </c>
      <c r="S439" s="1" t="s">
        <v>445</v>
      </c>
      <c r="T439" s="1" t="s">
        <v>326</v>
      </c>
    </row>
    <row r="440" spans="1:20" ht="20.100000000000001" customHeight="1" x14ac:dyDescent="0.3">
      <c r="A440" s="17" t="s">
        <v>320</v>
      </c>
      <c r="B440" s="18"/>
      <c r="C440" s="19"/>
      <c r="D440" s="20"/>
      <c r="E440" s="20"/>
      <c r="F440" s="20">
        <f>ROUNDDOWN(SUMIF(Q434:Q439, "1", F434:F439), 0)</f>
        <v>0</v>
      </c>
      <c r="G440" s="20"/>
      <c r="H440" s="20">
        <f>ROUNDDOWN(SUMIF(Q434:Q439, "1", H434:H439), 0)</f>
        <v>0</v>
      </c>
      <c r="I440" s="20"/>
      <c r="J440" s="20">
        <f>ROUNDDOWN(SUMIF(Q434:Q439, "1", J434:J439), 0)</f>
        <v>0</v>
      </c>
      <c r="K440" s="20"/>
      <c r="L440" s="20">
        <f>F440+H440+J440</f>
        <v>0</v>
      </c>
      <c r="M440" s="18"/>
    </row>
    <row r="441" spans="1:20" ht="20.100000000000001" customHeight="1" x14ac:dyDescent="0.3">
      <c r="A441" s="14"/>
      <c r="B441" s="14"/>
      <c r="C441" s="21"/>
      <c r="D441" s="16"/>
      <c r="E441" s="16"/>
      <c r="F441" s="16"/>
      <c r="G441" s="16"/>
      <c r="H441" s="16"/>
      <c r="I441" s="16"/>
      <c r="J441" s="16"/>
      <c r="K441" s="16"/>
      <c r="L441" s="16"/>
      <c r="M441" s="14"/>
    </row>
    <row r="442" spans="1:20" ht="20.100000000000001" customHeight="1" x14ac:dyDescent="0.3">
      <c r="A442" s="65" t="s">
        <v>732</v>
      </c>
      <c r="B442" s="66"/>
      <c r="C442" s="66"/>
      <c r="D442" s="66"/>
      <c r="E442" s="66"/>
      <c r="F442" s="66"/>
      <c r="G442" s="66"/>
      <c r="H442" s="66"/>
      <c r="I442" s="66"/>
      <c r="J442" s="66"/>
      <c r="K442" s="66"/>
      <c r="L442" s="66"/>
      <c r="M442" s="12" t="s">
        <v>725</v>
      </c>
    </row>
    <row r="443" spans="1:20" ht="20.100000000000001" customHeight="1" x14ac:dyDescent="0.3">
      <c r="A443" s="13" t="s">
        <v>222</v>
      </c>
      <c r="B443" s="13" t="s">
        <v>218</v>
      </c>
      <c r="C443" s="15" t="s">
        <v>219</v>
      </c>
      <c r="D443" s="16">
        <v>1.2E-2</v>
      </c>
      <c r="E443" s="16"/>
      <c r="F443" s="16">
        <f>ROUNDDOWN(D443*E443, 1)</f>
        <v>0</v>
      </c>
      <c r="G443" s="16"/>
      <c r="H443" s="16">
        <f>ROUNDDOWN(D443*G443, 1)</f>
        <v>0</v>
      </c>
      <c r="I443" s="16"/>
      <c r="J443" s="16">
        <f>ROUNDDOWN(D443*I443, 1)</f>
        <v>0</v>
      </c>
      <c r="K443" s="16">
        <f t="shared" ref="K443:L445" si="39">E443+G443+I443</f>
        <v>0</v>
      </c>
      <c r="L443" s="16">
        <f t="shared" si="39"/>
        <v>0</v>
      </c>
      <c r="M443" s="13" t="s">
        <v>576</v>
      </c>
      <c r="O443" s="1" t="s">
        <v>312</v>
      </c>
      <c r="P443" s="1" t="s">
        <v>308</v>
      </c>
      <c r="Q443">
        <v>1</v>
      </c>
    </row>
    <row r="444" spans="1:20" ht="20.100000000000001" customHeight="1" x14ac:dyDescent="0.3">
      <c r="A444" s="13" t="s">
        <v>225</v>
      </c>
      <c r="B444" s="13" t="s">
        <v>218</v>
      </c>
      <c r="C444" s="15" t="s">
        <v>219</v>
      </c>
      <c r="D444" s="16">
        <v>2.4000000000000002E-3</v>
      </c>
      <c r="E444" s="16"/>
      <c r="F444" s="16">
        <f>ROUNDDOWN(D444*E444, 1)</f>
        <v>0</v>
      </c>
      <c r="G444" s="16"/>
      <c r="H444" s="16">
        <f>ROUNDDOWN(D444*G444, 1)</f>
        <v>0</v>
      </c>
      <c r="I444" s="16"/>
      <c r="J444" s="16">
        <f>ROUNDDOWN(D444*I444, 1)</f>
        <v>0</v>
      </c>
      <c r="K444" s="16">
        <f t="shared" si="39"/>
        <v>0</v>
      </c>
      <c r="L444" s="16">
        <f t="shared" si="39"/>
        <v>0</v>
      </c>
      <c r="M444" s="13" t="s">
        <v>379</v>
      </c>
      <c r="O444" s="1" t="s">
        <v>312</v>
      </c>
      <c r="P444" s="1" t="s">
        <v>308</v>
      </c>
      <c r="Q444">
        <v>1</v>
      </c>
    </row>
    <row r="445" spans="1:20" ht="20.100000000000001" customHeight="1" x14ac:dyDescent="0.3">
      <c r="A445" s="13" t="s">
        <v>443</v>
      </c>
      <c r="B445" s="14" t="str">
        <f>"노무비의 " &amp; N445*100 &amp; "%"</f>
        <v>노무비의 2%</v>
      </c>
      <c r="C445" s="15" t="s">
        <v>314</v>
      </c>
      <c r="D445" s="16">
        <v>1</v>
      </c>
      <c r="E445" s="16"/>
      <c r="F445" s="16">
        <f>ROUNDDOWN((E445)*N445, 1)</f>
        <v>0</v>
      </c>
      <c r="G445" s="16"/>
      <c r="H445" s="16">
        <v>0</v>
      </c>
      <c r="I445" s="16"/>
      <c r="J445" s="16">
        <v>0</v>
      </c>
      <c r="K445" s="16">
        <f t="shared" si="39"/>
        <v>0</v>
      </c>
      <c r="L445" s="16">
        <f t="shared" si="39"/>
        <v>0</v>
      </c>
      <c r="M445" s="14"/>
      <c r="N445">
        <v>0.02</v>
      </c>
      <c r="P445" s="1" t="s">
        <v>308</v>
      </c>
      <c r="Q445">
        <v>1</v>
      </c>
      <c r="R445" s="1" t="s">
        <v>444</v>
      </c>
      <c r="S445" s="1" t="s">
        <v>316</v>
      </c>
    </row>
    <row r="446" spans="1:20" ht="20.100000000000001" customHeight="1" x14ac:dyDescent="0.3">
      <c r="A446" s="17" t="s">
        <v>320</v>
      </c>
      <c r="B446" s="18"/>
      <c r="C446" s="19"/>
      <c r="D446" s="20"/>
      <c r="E446" s="20"/>
      <c r="F446" s="20">
        <f>ROUNDDOWN(SUMIF(Q443:Q445, "1", F443:F445), 0)</f>
        <v>0</v>
      </c>
      <c r="G446" s="20"/>
      <c r="H446" s="20">
        <f>ROUNDDOWN(SUMIF(Q443:Q445, "1", H443:H445), 0)</f>
        <v>0</v>
      </c>
      <c r="I446" s="20"/>
      <c r="J446" s="20">
        <f>ROUNDDOWN(SUMIF(Q443:Q445, "1", J443:J445), 0)</f>
        <v>0</v>
      </c>
      <c r="K446" s="20"/>
      <c r="L446" s="20">
        <f>F446+H446+J446</f>
        <v>0</v>
      </c>
      <c r="M446" s="18"/>
    </row>
    <row r="447" spans="1:20" ht="20.100000000000001" customHeight="1" x14ac:dyDescent="0.3">
      <c r="A447" s="14"/>
      <c r="B447" s="14"/>
      <c r="C447" s="21"/>
      <c r="D447" s="16"/>
      <c r="E447" s="16"/>
      <c r="F447" s="16"/>
      <c r="G447" s="16"/>
      <c r="H447" s="16"/>
      <c r="I447" s="16"/>
      <c r="J447" s="16"/>
      <c r="K447" s="16"/>
      <c r="L447" s="16"/>
      <c r="M447" s="14"/>
    </row>
    <row r="448" spans="1:20" ht="20.100000000000001" customHeight="1" x14ac:dyDescent="0.3">
      <c r="A448" s="65" t="s">
        <v>733</v>
      </c>
      <c r="B448" s="66"/>
      <c r="C448" s="66"/>
      <c r="D448" s="66"/>
      <c r="E448" s="66"/>
      <c r="F448" s="66"/>
      <c r="G448" s="66"/>
      <c r="H448" s="66"/>
      <c r="I448" s="66"/>
      <c r="J448" s="66"/>
      <c r="K448" s="66"/>
      <c r="L448" s="66"/>
      <c r="M448" s="22"/>
    </row>
    <row r="449" spans="1:20" ht="20.100000000000001" customHeight="1" x14ac:dyDescent="0.3">
      <c r="A449" s="13" t="s">
        <v>171</v>
      </c>
      <c r="B449" s="13" t="s">
        <v>172</v>
      </c>
      <c r="C449" s="15" t="s">
        <v>55</v>
      </c>
      <c r="D449" s="16">
        <v>1.05</v>
      </c>
      <c r="E449" s="16"/>
      <c r="F449" s="16">
        <f>ROUNDDOWN(D449*E449, 1)</f>
        <v>0</v>
      </c>
      <c r="G449" s="16"/>
      <c r="H449" s="16">
        <f>ROUNDDOWN(D449*G449, 1)</f>
        <v>0</v>
      </c>
      <c r="I449" s="16"/>
      <c r="J449" s="16">
        <f>ROUNDDOWN(D449*I449, 1)</f>
        <v>0</v>
      </c>
      <c r="K449" s="16">
        <f t="shared" ref="K449:L452" si="40">E449+G449+I449</f>
        <v>0</v>
      </c>
      <c r="L449" s="16">
        <f t="shared" si="40"/>
        <v>0</v>
      </c>
      <c r="M449" s="13" t="s">
        <v>734</v>
      </c>
      <c r="O449" s="1" t="s">
        <v>312</v>
      </c>
      <c r="P449" s="1" t="s">
        <v>308</v>
      </c>
      <c r="Q449">
        <v>1</v>
      </c>
    </row>
    <row r="450" spans="1:20" ht="20.100000000000001" customHeight="1" x14ac:dyDescent="0.3">
      <c r="A450" s="13" t="s">
        <v>469</v>
      </c>
      <c r="B450" s="13" t="s">
        <v>470</v>
      </c>
      <c r="C450" s="15" t="s">
        <v>21</v>
      </c>
      <c r="D450" s="16">
        <v>3.34</v>
      </c>
      <c r="E450" s="16"/>
      <c r="F450" s="16">
        <f>ROUNDDOWN(D450*E450, 1)</f>
        <v>0</v>
      </c>
      <c r="G450" s="16"/>
      <c r="H450" s="16">
        <f>ROUNDDOWN(D450*G450, 1)</f>
        <v>0</v>
      </c>
      <c r="I450" s="16"/>
      <c r="J450" s="16">
        <f>ROUNDDOWN(D450*I450, 1)</f>
        <v>0</v>
      </c>
      <c r="K450" s="16">
        <f t="shared" si="40"/>
        <v>0</v>
      </c>
      <c r="L450" s="16">
        <f t="shared" si="40"/>
        <v>0</v>
      </c>
      <c r="M450" s="13" t="s">
        <v>471</v>
      </c>
      <c r="P450" s="1" t="s">
        <v>308</v>
      </c>
      <c r="Q450">
        <v>1</v>
      </c>
    </row>
    <row r="451" spans="1:20" ht="20.100000000000001" customHeight="1" x14ac:dyDescent="0.3">
      <c r="A451" s="13" t="s">
        <v>472</v>
      </c>
      <c r="B451" s="13" t="s">
        <v>473</v>
      </c>
      <c r="C451" s="15" t="s">
        <v>36</v>
      </c>
      <c r="D451" s="16">
        <v>0.2</v>
      </c>
      <c r="E451" s="16"/>
      <c r="F451" s="16">
        <f>ROUNDDOWN(D451*E451, 1)</f>
        <v>0</v>
      </c>
      <c r="G451" s="16"/>
      <c r="H451" s="16">
        <f>ROUNDDOWN(D451*G451, 1)</f>
        <v>0</v>
      </c>
      <c r="I451" s="16"/>
      <c r="J451" s="16">
        <f>ROUNDDOWN(D451*I451, 1)</f>
        <v>0</v>
      </c>
      <c r="K451" s="16">
        <f t="shared" si="40"/>
        <v>0</v>
      </c>
      <c r="L451" s="16">
        <f t="shared" si="40"/>
        <v>0</v>
      </c>
      <c r="M451" s="13" t="s">
        <v>474</v>
      </c>
      <c r="P451" s="1" t="s">
        <v>308</v>
      </c>
      <c r="Q451">
        <v>1</v>
      </c>
    </row>
    <row r="452" spans="1:20" ht="20.100000000000001" customHeight="1" x14ac:dyDescent="0.3">
      <c r="A452" s="13" t="s">
        <v>183</v>
      </c>
      <c r="B452" s="13" t="s">
        <v>184</v>
      </c>
      <c r="C452" s="15" t="s">
        <v>21</v>
      </c>
      <c r="D452" s="16">
        <v>0.11600000000000001</v>
      </c>
      <c r="E452" s="16"/>
      <c r="F452" s="16">
        <f>ROUNDDOWN(D452*E452, 1)</f>
        <v>0</v>
      </c>
      <c r="G452" s="16"/>
      <c r="H452" s="16">
        <f>ROUNDDOWN(D452*G452, 1)</f>
        <v>0</v>
      </c>
      <c r="I452" s="16"/>
      <c r="J452" s="16">
        <f>ROUNDDOWN(D452*I452, 1)</f>
        <v>0</v>
      </c>
      <c r="K452" s="16">
        <f t="shared" si="40"/>
        <v>0</v>
      </c>
      <c r="L452" s="16">
        <f t="shared" si="40"/>
        <v>0</v>
      </c>
      <c r="M452" s="13" t="s">
        <v>418</v>
      </c>
      <c r="O452" s="1" t="s">
        <v>312</v>
      </c>
      <c r="P452" s="1" t="s">
        <v>308</v>
      </c>
      <c r="Q452">
        <v>1</v>
      </c>
    </row>
    <row r="453" spans="1:20" ht="20.100000000000001" customHeight="1" x14ac:dyDescent="0.3">
      <c r="A453" s="17" t="s">
        <v>320</v>
      </c>
      <c r="B453" s="18"/>
      <c r="C453" s="19"/>
      <c r="D453" s="20"/>
      <c r="E453" s="20"/>
      <c r="F453" s="20">
        <f>ROUNDDOWN(SUMIF(Q449:Q452, "1", F449:F452), 0)</f>
        <v>0</v>
      </c>
      <c r="G453" s="20"/>
      <c r="H453" s="20">
        <f>ROUNDDOWN(SUMIF(Q449:Q452, "1", H449:H452), 0)</f>
        <v>0</v>
      </c>
      <c r="I453" s="20"/>
      <c r="J453" s="20">
        <f>ROUNDDOWN(SUMIF(Q449:Q452, "1", J449:J452), 0)</f>
        <v>0</v>
      </c>
      <c r="K453" s="20"/>
      <c r="L453" s="20">
        <f>F453+H453+J453</f>
        <v>0</v>
      </c>
      <c r="M453" s="18"/>
    </row>
    <row r="454" spans="1:20" ht="20.100000000000001" customHeight="1" x14ac:dyDescent="0.3">
      <c r="A454" s="14"/>
      <c r="B454" s="14"/>
      <c r="C454" s="21"/>
      <c r="D454" s="16"/>
      <c r="E454" s="16"/>
      <c r="F454" s="16"/>
      <c r="G454" s="16"/>
      <c r="H454" s="16"/>
      <c r="I454" s="16"/>
      <c r="J454" s="16"/>
      <c r="K454" s="16"/>
      <c r="L454" s="16"/>
      <c r="M454" s="14"/>
    </row>
    <row r="455" spans="1:20" ht="20.100000000000001" customHeight="1" x14ac:dyDescent="0.3">
      <c r="A455" s="65" t="s">
        <v>735</v>
      </c>
      <c r="B455" s="66"/>
      <c r="C455" s="66"/>
      <c r="D455" s="66"/>
      <c r="E455" s="66"/>
      <c r="F455" s="66"/>
      <c r="G455" s="66"/>
      <c r="H455" s="66"/>
      <c r="I455" s="66"/>
      <c r="J455" s="66"/>
      <c r="K455" s="66"/>
      <c r="L455" s="66"/>
      <c r="M455" s="12" t="s">
        <v>736</v>
      </c>
    </row>
    <row r="456" spans="1:20" ht="20.100000000000001" customHeight="1" x14ac:dyDescent="0.3">
      <c r="A456" s="13" t="s">
        <v>197</v>
      </c>
      <c r="B456" s="13" t="s">
        <v>198</v>
      </c>
      <c r="C456" s="15" t="s">
        <v>21</v>
      </c>
      <c r="D456" s="16">
        <v>0.25</v>
      </c>
      <c r="E456" s="16"/>
      <c r="F456" s="16">
        <f>ROUNDDOWN(D456*E456, 1)</f>
        <v>0</v>
      </c>
      <c r="G456" s="16"/>
      <c r="H456" s="16">
        <f>ROUNDDOWN(D456*G456, 1)</f>
        <v>0</v>
      </c>
      <c r="I456" s="16"/>
      <c r="J456" s="16">
        <f>ROUNDDOWN(D456*I456, 1)</f>
        <v>0</v>
      </c>
      <c r="K456" s="16">
        <f t="shared" ref="K456:L459" si="41">E456+G456+I456</f>
        <v>0</v>
      </c>
      <c r="L456" s="16">
        <f t="shared" si="41"/>
        <v>0</v>
      </c>
      <c r="M456" s="13" t="s">
        <v>737</v>
      </c>
      <c r="O456" s="1" t="s">
        <v>312</v>
      </c>
      <c r="P456" s="1" t="s">
        <v>308</v>
      </c>
      <c r="Q456">
        <v>1</v>
      </c>
    </row>
    <row r="457" spans="1:20" ht="20.100000000000001" customHeight="1" x14ac:dyDescent="0.3">
      <c r="A457" s="13" t="s">
        <v>222</v>
      </c>
      <c r="B457" s="13" t="s">
        <v>218</v>
      </c>
      <c r="C457" s="15" t="s">
        <v>219</v>
      </c>
      <c r="D457" s="16">
        <v>8.0000000000000002E-3</v>
      </c>
      <c r="E457" s="16"/>
      <c r="F457" s="16">
        <f>ROUNDDOWN(D457*E457, 1)</f>
        <v>0</v>
      </c>
      <c r="G457" s="16"/>
      <c r="H457" s="16">
        <f>ROUNDDOWN(D457*G457, 1)</f>
        <v>0</v>
      </c>
      <c r="I457" s="16"/>
      <c r="J457" s="16">
        <f>ROUNDDOWN(D457*I457, 1)</f>
        <v>0</v>
      </c>
      <c r="K457" s="16">
        <f t="shared" si="41"/>
        <v>0</v>
      </c>
      <c r="L457" s="16">
        <f t="shared" si="41"/>
        <v>0</v>
      </c>
      <c r="M457" s="13" t="s">
        <v>576</v>
      </c>
      <c r="O457" s="1" t="s">
        <v>319</v>
      </c>
      <c r="P457" s="1" t="s">
        <v>308</v>
      </c>
      <c r="Q457">
        <v>1</v>
      </c>
    </row>
    <row r="458" spans="1:20" ht="20.100000000000001" customHeight="1" x14ac:dyDescent="0.3">
      <c r="A458" s="13" t="s">
        <v>225</v>
      </c>
      <c r="B458" s="13" t="s">
        <v>218</v>
      </c>
      <c r="C458" s="15" t="s">
        <v>219</v>
      </c>
      <c r="D458" s="16">
        <v>8.0000000000000004E-4</v>
      </c>
      <c r="E458" s="16"/>
      <c r="F458" s="16">
        <f>ROUNDDOWN(D458*E458, 1)</f>
        <v>0</v>
      </c>
      <c r="G458" s="16"/>
      <c r="H458" s="16">
        <f>ROUNDDOWN(D458*G458, 1)</f>
        <v>0</v>
      </c>
      <c r="I458" s="16"/>
      <c r="J458" s="16">
        <f>ROUNDDOWN(D458*I458, 1)</f>
        <v>0</v>
      </c>
      <c r="K458" s="16">
        <f t="shared" si="41"/>
        <v>0</v>
      </c>
      <c r="L458" s="16">
        <f t="shared" si="41"/>
        <v>0</v>
      </c>
      <c r="M458" s="13" t="s">
        <v>379</v>
      </c>
      <c r="O458" s="1" t="s">
        <v>319</v>
      </c>
      <c r="P458" s="1" t="s">
        <v>308</v>
      </c>
      <c r="Q458">
        <v>1</v>
      </c>
    </row>
    <row r="459" spans="1:20" ht="20.100000000000001" customHeight="1" x14ac:dyDescent="0.3">
      <c r="A459" s="13" t="s">
        <v>577</v>
      </c>
      <c r="B459" s="14" t="str">
        <f>"인력품의 " &amp; N459*100 &amp; "%"</f>
        <v>인력품의 3%</v>
      </c>
      <c r="C459" s="15" t="s">
        <v>314</v>
      </c>
      <c r="D459" s="16">
        <v>1</v>
      </c>
      <c r="E459" s="16"/>
      <c r="F459" s="16">
        <f>ROUNDDOWN((E459)*N459, 1)</f>
        <v>0</v>
      </c>
      <c r="G459" s="16"/>
      <c r="H459" s="16">
        <v>0</v>
      </c>
      <c r="I459" s="16"/>
      <c r="J459" s="16">
        <v>0</v>
      </c>
      <c r="K459" s="16">
        <f t="shared" si="41"/>
        <v>0</v>
      </c>
      <c r="L459" s="16">
        <f t="shared" si="41"/>
        <v>0</v>
      </c>
      <c r="M459" s="14"/>
      <c r="N459">
        <v>0.03</v>
      </c>
      <c r="P459" s="1" t="s">
        <v>308</v>
      </c>
      <c r="Q459">
        <v>1</v>
      </c>
      <c r="R459" s="1" t="s">
        <v>444</v>
      </c>
      <c r="S459" s="1" t="s">
        <v>445</v>
      </c>
      <c r="T459" s="1" t="s">
        <v>326</v>
      </c>
    </row>
    <row r="460" spans="1:20" ht="20.100000000000001" customHeight="1" x14ac:dyDescent="0.3">
      <c r="A460" s="17" t="s">
        <v>320</v>
      </c>
      <c r="B460" s="18"/>
      <c r="C460" s="19"/>
      <c r="D460" s="20"/>
      <c r="E460" s="20"/>
      <c r="F460" s="20">
        <f>ROUNDDOWN(SUMIF(Q456:Q459, "1", F456:F459), 0)</f>
        <v>0</v>
      </c>
      <c r="G460" s="20"/>
      <c r="H460" s="20">
        <f>ROUNDDOWN(SUMIF(Q456:Q459, "1", H456:H459), 0)</f>
        <v>0</v>
      </c>
      <c r="I460" s="20"/>
      <c r="J460" s="20">
        <f>ROUNDDOWN(SUMIF(Q456:Q459, "1", J456:J459), 0)</f>
        <v>0</v>
      </c>
      <c r="K460" s="20"/>
      <c r="L460" s="20">
        <f>F460+H460+J460</f>
        <v>0</v>
      </c>
      <c r="M460" s="18"/>
    </row>
    <row r="461" spans="1:20" ht="20.100000000000001" customHeight="1" x14ac:dyDescent="0.3">
      <c r="A461" s="14"/>
      <c r="B461" s="14"/>
      <c r="C461" s="21"/>
      <c r="D461" s="16"/>
      <c r="E461" s="16"/>
      <c r="F461" s="16"/>
      <c r="G461" s="16"/>
      <c r="H461" s="16"/>
      <c r="I461" s="16"/>
      <c r="J461" s="16"/>
      <c r="K461" s="16"/>
      <c r="L461" s="16"/>
      <c r="M461" s="14"/>
    </row>
    <row r="462" spans="1:20" ht="20.100000000000001" customHeight="1" x14ac:dyDescent="0.3">
      <c r="A462" s="65" t="s">
        <v>738</v>
      </c>
      <c r="B462" s="66"/>
      <c r="C462" s="66"/>
      <c r="D462" s="66"/>
      <c r="E462" s="66"/>
      <c r="F462" s="66"/>
      <c r="G462" s="66"/>
      <c r="H462" s="66"/>
      <c r="I462" s="66"/>
      <c r="J462" s="66"/>
      <c r="K462" s="66"/>
      <c r="L462" s="66"/>
      <c r="M462" s="12" t="s">
        <v>739</v>
      </c>
    </row>
    <row r="463" spans="1:20" ht="20.100000000000001" customHeight="1" x14ac:dyDescent="0.3">
      <c r="A463" s="13" t="s">
        <v>222</v>
      </c>
      <c r="B463" s="13" t="s">
        <v>218</v>
      </c>
      <c r="C463" s="15" t="s">
        <v>219</v>
      </c>
      <c r="D463" s="16">
        <v>5.3600000000000002E-2</v>
      </c>
      <c r="E463" s="16"/>
      <c r="F463" s="16">
        <f>ROUNDDOWN(D463*E463, 1)</f>
        <v>0</v>
      </c>
      <c r="G463" s="16"/>
      <c r="H463" s="16">
        <f>ROUNDDOWN(D463*G463, 1)</f>
        <v>0</v>
      </c>
      <c r="I463" s="16"/>
      <c r="J463" s="16">
        <f>ROUNDDOWN(D463*I463, 1)</f>
        <v>0</v>
      </c>
      <c r="K463" s="16">
        <f t="shared" ref="K463:L465" si="42">E463+G463+I463</f>
        <v>0</v>
      </c>
      <c r="L463" s="16">
        <f t="shared" si="42"/>
        <v>0</v>
      </c>
      <c r="M463" s="13" t="s">
        <v>576</v>
      </c>
      <c r="O463" s="1" t="s">
        <v>312</v>
      </c>
      <c r="P463" s="1" t="s">
        <v>308</v>
      </c>
      <c r="Q463">
        <v>1</v>
      </c>
    </row>
    <row r="464" spans="1:20" ht="20.100000000000001" customHeight="1" x14ac:dyDescent="0.3">
      <c r="A464" s="13" t="s">
        <v>225</v>
      </c>
      <c r="B464" s="13" t="s">
        <v>218</v>
      </c>
      <c r="C464" s="15" t="s">
        <v>219</v>
      </c>
      <c r="D464" s="16">
        <v>8.7999999999999988E-3</v>
      </c>
      <c r="E464" s="16"/>
      <c r="F464" s="16">
        <f>ROUNDDOWN(D464*E464, 1)</f>
        <v>0</v>
      </c>
      <c r="G464" s="16"/>
      <c r="H464" s="16">
        <f>ROUNDDOWN(D464*G464, 1)</f>
        <v>0</v>
      </c>
      <c r="I464" s="16"/>
      <c r="J464" s="16">
        <f>ROUNDDOWN(D464*I464, 1)</f>
        <v>0</v>
      </c>
      <c r="K464" s="16">
        <f t="shared" si="42"/>
        <v>0</v>
      </c>
      <c r="L464" s="16">
        <f t="shared" si="42"/>
        <v>0</v>
      </c>
      <c r="M464" s="13" t="s">
        <v>379</v>
      </c>
      <c r="O464" s="1" t="s">
        <v>312</v>
      </c>
      <c r="P464" s="1" t="s">
        <v>308</v>
      </c>
      <c r="Q464">
        <v>1</v>
      </c>
    </row>
    <row r="465" spans="1:20" ht="20.100000000000001" customHeight="1" x14ac:dyDescent="0.3">
      <c r="A465" s="13" t="s">
        <v>443</v>
      </c>
      <c r="B465" s="14" t="str">
        <f>"노무비의 " &amp; N465*100 &amp; "%"</f>
        <v>노무비의 2%</v>
      </c>
      <c r="C465" s="15" t="s">
        <v>314</v>
      </c>
      <c r="D465" s="16">
        <v>1</v>
      </c>
      <c r="E465" s="16"/>
      <c r="F465" s="16">
        <f>ROUNDDOWN((E465)*N465, 1)</f>
        <v>0</v>
      </c>
      <c r="G465" s="16"/>
      <c r="H465" s="16">
        <v>0</v>
      </c>
      <c r="I465" s="16"/>
      <c r="J465" s="16">
        <v>0</v>
      </c>
      <c r="K465" s="16">
        <f t="shared" si="42"/>
        <v>0</v>
      </c>
      <c r="L465" s="16">
        <f t="shared" si="42"/>
        <v>0</v>
      </c>
      <c r="M465" s="14"/>
      <c r="N465">
        <v>0.02</v>
      </c>
      <c r="P465" s="1" t="s">
        <v>308</v>
      </c>
      <c r="Q465">
        <v>1</v>
      </c>
      <c r="R465" s="1" t="s">
        <v>444</v>
      </c>
      <c r="S465" s="1" t="s">
        <v>316</v>
      </c>
    </row>
    <row r="466" spans="1:20" ht="20.100000000000001" customHeight="1" x14ac:dyDescent="0.3">
      <c r="A466" s="17" t="s">
        <v>320</v>
      </c>
      <c r="B466" s="18"/>
      <c r="C466" s="19"/>
      <c r="D466" s="20"/>
      <c r="E466" s="20"/>
      <c r="F466" s="20">
        <f>ROUNDDOWN(SUMIF(Q463:Q465, "1", F463:F465), 0)</f>
        <v>0</v>
      </c>
      <c r="G466" s="20"/>
      <c r="H466" s="20">
        <f>ROUNDDOWN(SUMIF(Q463:Q465, "1", H463:H465), 0)</f>
        <v>0</v>
      </c>
      <c r="I466" s="20"/>
      <c r="J466" s="20">
        <f>ROUNDDOWN(SUMIF(Q463:Q465, "1", J463:J465), 0)</f>
        <v>0</v>
      </c>
      <c r="K466" s="20"/>
      <c r="L466" s="20">
        <f>F466+H466+J466</f>
        <v>0</v>
      </c>
      <c r="M466" s="18"/>
    </row>
    <row r="467" spans="1:20" ht="20.100000000000001" customHeight="1" x14ac:dyDescent="0.3">
      <c r="A467" s="14"/>
      <c r="B467" s="14"/>
      <c r="C467" s="21"/>
      <c r="D467" s="16"/>
      <c r="E467" s="16"/>
      <c r="F467" s="16"/>
      <c r="G467" s="16"/>
      <c r="H467" s="16"/>
      <c r="I467" s="16"/>
      <c r="J467" s="16"/>
      <c r="K467" s="16"/>
      <c r="L467" s="16"/>
      <c r="M467" s="14"/>
    </row>
    <row r="468" spans="1:20" ht="20.100000000000001" customHeight="1" x14ac:dyDescent="0.3">
      <c r="A468" s="65" t="s">
        <v>740</v>
      </c>
      <c r="B468" s="66"/>
      <c r="C468" s="66"/>
      <c r="D468" s="66"/>
      <c r="E468" s="66"/>
      <c r="F468" s="66"/>
      <c r="G468" s="66"/>
      <c r="H468" s="66"/>
      <c r="I468" s="66"/>
      <c r="J468" s="66"/>
      <c r="K468" s="66"/>
      <c r="L468" s="66"/>
      <c r="M468" s="22"/>
    </row>
    <row r="469" spans="1:20" ht="20.100000000000001" customHeight="1" x14ac:dyDescent="0.3">
      <c r="A469" s="13" t="s">
        <v>153</v>
      </c>
      <c r="B469" s="13" t="s">
        <v>154</v>
      </c>
      <c r="C469" s="15" t="s">
        <v>44</v>
      </c>
      <c r="D469" s="16">
        <v>0.26</v>
      </c>
      <c r="E469" s="16"/>
      <c r="F469" s="16">
        <f>ROUNDDOWN(D469*E469, 1)</f>
        <v>0</v>
      </c>
      <c r="G469" s="16"/>
      <c r="H469" s="16">
        <f>ROUNDDOWN(D469*G469, 1)</f>
        <v>0</v>
      </c>
      <c r="I469" s="16"/>
      <c r="J469" s="16">
        <f>ROUNDDOWN(D469*I469, 1)</f>
        <v>0</v>
      </c>
      <c r="K469" s="16">
        <f t="shared" ref="K469:L472" si="43">E469+G469+I469</f>
        <v>0</v>
      </c>
      <c r="L469" s="16">
        <f t="shared" si="43"/>
        <v>0</v>
      </c>
      <c r="M469" s="13" t="s">
        <v>741</v>
      </c>
      <c r="O469" s="1" t="s">
        <v>312</v>
      </c>
      <c r="P469" s="1" t="s">
        <v>308</v>
      </c>
      <c r="Q469">
        <v>1</v>
      </c>
      <c r="T469" s="1" t="s">
        <v>155</v>
      </c>
    </row>
    <row r="470" spans="1:20" ht="20.100000000000001" customHeight="1" x14ac:dyDescent="0.3">
      <c r="A470" s="13" t="s">
        <v>144</v>
      </c>
      <c r="B470" s="13" t="s">
        <v>145</v>
      </c>
      <c r="C470" s="15" t="s">
        <v>44</v>
      </c>
      <c r="D470" s="16">
        <v>0.05</v>
      </c>
      <c r="E470" s="16"/>
      <c r="F470" s="16">
        <f>ROUNDDOWN(D470*E470, 1)</f>
        <v>0</v>
      </c>
      <c r="G470" s="16"/>
      <c r="H470" s="16">
        <f>ROUNDDOWN(D470*G470, 1)</f>
        <v>0</v>
      </c>
      <c r="I470" s="16"/>
      <c r="J470" s="16">
        <f>ROUNDDOWN(D470*I470, 1)</f>
        <v>0</v>
      </c>
      <c r="K470" s="16">
        <f t="shared" si="43"/>
        <v>0</v>
      </c>
      <c r="L470" s="16">
        <f t="shared" si="43"/>
        <v>0</v>
      </c>
      <c r="M470" s="13" t="s">
        <v>742</v>
      </c>
      <c r="O470" s="1" t="s">
        <v>312</v>
      </c>
      <c r="P470" s="1" t="s">
        <v>308</v>
      </c>
      <c r="Q470">
        <v>1</v>
      </c>
    </row>
    <row r="471" spans="1:20" ht="20.100000000000001" customHeight="1" x14ac:dyDescent="0.3">
      <c r="A471" s="13" t="s">
        <v>197</v>
      </c>
      <c r="B471" s="13" t="s">
        <v>198</v>
      </c>
      <c r="C471" s="15" t="s">
        <v>21</v>
      </c>
      <c r="D471" s="16">
        <v>0.06</v>
      </c>
      <c r="E471" s="16"/>
      <c r="F471" s="16">
        <f>ROUNDDOWN(D471*E471, 1)</f>
        <v>0</v>
      </c>
      <c r="G471" s="16"/>
      <c r="H471" s="16">
        <f>ROUNDDOWN(D471*G471, 1)</f>
        <v>0</v>
      </c>
      <c r="I471" s="16"/>
      <c r="J471" s="16">
        <f>ROUNDDOWN(D471*I471, 1)</f>
        <v>0</v>
      </c>
      <c r="K471" s="16">
        <f t="shared" si="43"/>
        <v>0</v>
      </c>
      <c r="L471" s="16">
        <f t="shared" si="43"/>
        <v>0</v>
      </c>
      <c r="M471" s="13" t="s">
        <v>737</v>
      </c>
      <c r="O471" s="1" t="s">
        <v>312</v>
      </c>
      <c r="P471" s="1" t="s">
        <v>308</v>
      </c>
      <c r="Q471">
        <v>1</v>
      </c>
    </row>
    <row r="472" spans="1:20" ht="20.100000000000001" customHeight="1" x14ac:dyDescent="0.3">
      <c r="A472" s="13" t="s">
        <v>545</v>
      </c>
      <c r="B472" s="13" t="s">
        <v>743</v>
      </c>
      <c r="C472" s="15" t="s">
        <v>36</v>
      </c>
      <c r="D472" s="16">
        <v>1</v>
      </c>
      <c r="E472" s="16"/>
      <c r="F472" s="16">
        <f>ROUNDDOWN(D472*E472, 1)</f>
        <v>0</v>
      </c>
      <c r="G472" s="16"/>
      <c r="H472" s="16">
        <f>ROUNDDOWN(D472*G472, 1)</f>
        <v>0</v>
      </c>
      <c r="I472" s="16"/>
      <c r="J472" s="16">
        <f>ROUNDDOWN(D472*I472, 1)</f>
        <v>0</v>
      </c>
      <c r="K472" s="16">
        <f t="shared" si="43"/>
        <v>0</v>
      </c>
      <c r="L472" s="16">
        <f t="shared" si="43"/>
        <v>0</v>
      </c>
      <c r="M472" s="13" t="s">
        <v>744</v>
      </c>
      <c r="P472" s="1" t="s">
        <v>308</v>
      </c>
      <c r="Q472">
        <v>1</v>
      </c>
      <c r="T472" s="1" t="s">
        <v>745</v>
      </c>
    </row>
    <row r="473" spans="1:20" ht="20.100000000000001" customHeight="1" x14ac:dyDescent="0.3">
      <c r="A473" s="17" t="s">
        <v>320</v>
      </c>
      <c r="B473" s="18"/>
      <c r="C473" s="19"/>
      <c r="D473" s="20"/>
      <c r="E473" s="20"/>
      <c r="F473" s="20">
        <f>ROUNDDOWN(SUMIF(Q469:Q472, "1", F469:F472), 0)</f>
        <v>0</v>
      </c>
      <c r="G473" s="20"/>
      <c r="H473" s="20">
        <f>ROUNDDOWN(SUMIF(Q469:Q472, "1", H469:H472), 0)</f>
        <v>0</v>
      </c>
      <c r="I473" s="20"/>
      <c r="J473" s="20">
        <f>ROUNDDOWN(SUMIF(Q469:Q472, "1", J469:J472), 0)</f>
        <v>0</v>
      </c>
      <c r="K473" s="20"/>
      <c r="L473" s="20">
        <f>F473+H473+J473</f>
        <v>0</v>
      </c>
      <c r="M473" s="18"/>
    </row>
    <row r="474" spans="1:20" ht="20.100000000000001" customHeight="1" x14ac:dyDescent="0.3">
      <c r="A474" s="14"/>
      <c r="B474" s="14"/>
      <c r="C474" s="21"/>
      <c r="D474" s="16"/>
      <c r="E474" s="16"/>
      <c r="F474" s="16"/>
      <c r="G474" s="16"/>
      <c r="H474" s="16"/>
      <c r="I474" s="16"/>
      <c r="J474" s="16"/>
      <c r="K474" s="16"/>
      <c r="L474" s="16"/>
      <c r="M474" s="14"/>
    </row>
    <row r="475" spans="1:20" ht="20.100000000000001" customHeight="1" x14ac:dyDescent="0.3">
      <c r="A475" s="65" t="s">
        <v>746</v>
      </c>
      <c r="B475" s="66"/>
      <c r="C475" s="66"/>
      <c r="D475" s="66"/>
      <c r="E475" s="66"/>
      <c r="F475" s="66"/>
      <c r="G475" s="66"/>
      <c r="H475" s="66"/>
      <c r="I475" s="66"/>
      <c r="J475" s="66"/>
      <c r="K475" s="66"/>
      <c r="L475" s="66"/>
      <c r="M475" s="12" t="s">
        <v>555</v>
      </c>
    </row>
    <row r="476" spans="1:20" ht="20.100000000000001" customHeight="1" x14ac:dyDescent="0.3">
      <c r="A476" s="13" t="s">
        <v>222</v>
      </c>
      <c r="B476" s="13" t="s">
        <v>218</v>
      </c>
      <c r="C476" s="15" t="s">
        <v>219</v>
      </c>
      <c r="D476" s="16">
        <v>9.6000000000000009E-3</v>
      </c>
      <c r="E476" s="16"/>
      <c r="F476" s="16">
        <f>ROUNDDOWN(D476*E476, 1)</f>
        <v>0</v>
      </c>
      <c r="G476" s="16"/>
      <c r="H476" s="16">
        <f>ROUNDDOWN(D476*G476, 1)</f>
        <v>0</v>
      </c>
      <c r="I476" s="16"/>
      <c r="J476" s="16">
        <f>ROUNDDOWN(D476*I476, 1)</f>
        <v>0</v>
      </c>
      <c r="K476" s="16">
        <f t="shared" ref="K476:L480" si="44">E476+G476+I476</f>
        <v>0</v>
      </c>
      <c r="L476" s="16">
        <f t="shared" si="44"/>
        <v>0</v>
      </c>
      <c r="M476" s="13" t="s">
        <v>576</v>
      </c>
      <c r="O476" s="1" t="s">
        <v>312</v>
      </c>
      <c r="P476" s="1" t="s">
        <v>308</v>
      </c>
      <c r="Q476">
        <v>1</v>
      </c>
    </row>
    <row r="477" spans="1:20" ht="20.100000000000001" customHeight="1" x14ac:dyDescent="0.3">
      <c r="A477" s="13" t="s">
        <v>225</v>
      </c>
      <c r="B477" s="13" t="s">
        <v>218</v>
      </c>
      <c r="C477" s="15" t="s">
        <v>219</v>
      </c>
      <c r="D477" s="16">
        <v>1.6000000000000001E-3</v>
      </c>
      <c r="E477" s="16"/>
      <c r="F477" s="16">
        <f>ROUNDDOWN(D477*E477, 1)</f>
        <v>0</v>
      </c>
      <c r="G477" s="16"/>
      <c r="H477" s="16">
        <f>ROUNDDOWN(D477*G477, 1)</f>
        <v>0</v>
      </c>
      <c r="I477" s="16"/>
      <c r="J477" s="16">
        <f>ROUNDDOWN(D477*I477, 1)</f>
        <v>0</v>
      </c>
      <c r="K477" s="16">
        <f t="shared" si="44"/>
        <v>0</v>
      </c>
      <c r="L477" s="16">
        <f t="shared" si="44"/>
        <v>0</v>
      </c>
      <c r="M477" s="13" t="s">
        <v>379</v>
      </c>
      <c r="O477" s="1" t="s">
        <v>312</v>
      </c>
      <c r="P477" s="1" t="s">
        <v>308</v>
      </c>
      <c r="Q477">
        <v>1</v>
      </c>
    </row>
    <row r="478" spans="1:20" ht="20.100000000000001" customHeight="1" x14ac:dyDescent="0.3">
      <c r="A478" s="13" t="s">
        <v>222</v>
      </c>
      <c r="B478" s="13" t="s">
        <v>218</v>
      </c>
      <c r="C478" s="15" t="s">
        <v>219</v>
      </c>
      <c r="D478" s="16">
        <v>9.6000000000000009E-3</v>
      </c>
      <c r="E478" s="16"/>
      <c r="F478" s="16">
        <f>ROUNDDOWN(D478*E478, 1)</f>
        <v>0</v>
      </c>
      <c r="G478" s="16"/>
      <c r="H478" s="16">
        <f>ROUNDDOWN(D478*G478, 1)</f>
        <v>0</v>
      </c>
      <c r="I478" s="16"/>
      <c r="J478" s="16">
        <f>ROUNDDOWN(D478*I478, 1)</f>
        <v>0</v>
      </c>
      <c r="K478" s="16">
        <f t="shared" si="44"/>
        <v>0</v>
      </c>
      <c r="L478" s="16">
        <f t="shared" si="44"/>
        <v>0</v>
      </c>
      <c r="M478" s="13" t="s">
        <v>576</v>
      </c>
      <c r="O478" s="1" t="s">
        <v>312</v>
      </c>
      <c r="P478" s="1" t="s">
        <v>308</v>
      </c>
      <c r="Q478">
        <v>1</v>
      </c>
    </row>
    <row r="479" spans="1:20" ht="20.100000000000001" customHeight="1" x14ac:dyDescent="0.3">
      <c r="A479" s="13" t="s">
        <v>225</v>
      </c>
      <c r="B479" s="13" t="s">
        <v>218</v>
      </c>
      <c r="C479" s="15" t="s">
        <v>219</v>
      </c>
      <c r="D479" s="16">
        <v>1.6000000000000001E-3</v>
      </c>
      <c r="E479" s="16"/>
      <c r="F479" s="16">
        <f>ROUNDDOWN(D479*E479, 1)</f>
        <v>0</v>
      </c>
      <c r="G479" s="16"/>
      <c r="H479" s="16">
        <f>ROUNDDOWN(D479*G479, 1)</f>
        <v>0</v>
      </c>
      <c r="I479" s="16"/>
      <c r="J479" s="16">
        <f>ROUNDDOWN(D479*I479, 1)</f>
        <v>0</v>
      </c>
      <c r="K479" s="16">
        <f t="shared" si="44"/>
        <v>0</v>
      </c>
      <c r="L479" s="16">
        <f t="shared" si="44"/>
        <v>0</v>
      </c>
      <c r="M479" s="13" t="s">
        <v>379</v>
      </c>
      <c r="O479" s="1" t="s">
        <v>312</v>
      </c>
      <c r="P479" s="1" t="s">
        <v>308</v>
      </c>
      <c r="Q479">
        <v>1</v>
      </c>
    </row>
    <row r="480" spans="1:20" ht="20.100000000000001" customHeight="1" x14ac:dyDescent="0.3">
      <c r="A480" s="13" t="s">
        <v>443</v>
      </c>
      <c r="B480" s="14" t="str">
        <f>"노무비의 " &amp; N480*100 &amp; "%"</f>
        <v>노무비의 2%</v>
      </c>
      <c r="C480" s="15" t="s">
        <v>314</v>
      </c>
      <c r="D480" s="16">
        <v>1</v>
      </c>
      <c r="E480" s="16"/>
      <c r="F480" s="16">
        <f>ROUNDDOWN((E480)*N480, 1)</f>
        <v>0</v>
      </c>
      <c r="G480" s="16"/>
      <c r="H480" s="16">
        <v>0</v>
      </c>
      <c r="I480" s="16"/>
      <c r="J480" s="16">
        <v>0</v>
      </c>
      <c r="K480" s="16">
        <f t="shared" si="44"/>
        <v>0</v>
      </c>
      <c r="L480" s="16">
        <f t="shared" si="44"/>
        <v>0</v>
      </c>
      <c r="M480" s="14"/>
      <c r="N480">
        <v>0.02</v>
      </c>
      <c r="P480" s="1" t="s">
        <v>308</v>
      </c>
      <c r="Q480">
        <v>1</v>
      </c>
      <c r="R480" s="1" t="s">
        <v>444</v>
      </c>
      <c r="S480" s="1" t="s">
        <v>316</v>
      </c>
    </row>
    <row r="481" spans="1:20" ht="20.100000000000001" customHeight="1" x14ac:dyDescent="0.3">
      <c r="A481" s="17" t="s">
        <v>320</v>
      </c>
      <c r="B481" s="18"/>
      <c r="C481" s="19"/>
      <c r="D481" s="20"/>
      <c r="E481" s="20"/>
      <c r="F481" s="20">
        <f>ROUNDDOWN(SUMIF(Q476:Q480, "1", F476:F480), 0)</f>
        <v>0</v>
      </c>
      <c r="G481" s="20"/>
      <c r="H481" s="20">
        <f>ROUNDDOWN(SUMIF(Q476:Q480, "1", H476:H480), 0)</f>
        <v>0</v>
      </c>
      <c r="I481" s="20"/>
      <c r="J481" s="20">
        <f>ROUNDDOWN(SUMIF(Q476:Q480, "1", J476:J480), 0)</f>
        <v>0</v>
      </c>
      <c r="K481" s="20"/>
      <c r="L481" s="20">
        <f>F481+H481+J481</f>
        <v>0</v>
      </c>
      <c r="M481" s="18"/>
    </row>
    <row r="482" spans="1:20" ht="20.100000000000001" customHeight="1" x14ac:dyDescent="0.3">
      <c r="A482" s="14"/>
      <c r="B482" s="14"/>
      <c r="C482" s="21"/>
      <c r="D482" s="16"/>
      <c r="E482" s="16"/>
      <c r="F482" s="16"/>
      <c r="G482" s="16"/>
      <c r="H482" s="16"/>
      <c r="I482" s="16"/>
      <c r="J482" s="16"/>
      <c r="K482" s="16"/>
      <c r="L482" s="16"/>
      <c r="M482" s="14"/>
    </row>
    <row r="483" spans="1:20" ht="20.100000000000001" customHeight="1" x14ac:dyDescent="0.3">
      <c r="A483" s="65" t="s">
        <v>747</v>
      </c>
      <c r="B483" s="66"/>
      <c r="C483" s="66"/>
      <c r="D483" s="66"/>
      <c r="E483" s="66"/>
      <c r="F483" s="66"/>
      <c r="G483" s="66"/>
      <c r="H483" s="66"/>
      <c r="I483" s="66"/>
      <c r="J483" s="66"/>
      <c r="K483" s="66"/>
      <c r="L483" s="66"/>
      <c r="M483" s="12" t="s">
        <v>748</v>
      </c>
    </row>
    <row r="484" spans="1:20" ht="20.100000000000001" customHeight="1" x14ac:dyDescent="0.3">
      <c r="A484" s="13" t="s">
        <v>222</v>
      </c>
      <c r="B484" s="13" t="s">
        <v>218</v>
      </c>
      <c r="C484" s="15" t="s">
        <v>219</v>
      </c>
      <c r="D484" s="16">
        <v>6.9599999999999992E-3</v>
      </c>
      <c r="E484" s="16"/>
      <c r="F484" s="16">
        <f>ROUNDDOWN(D484*E484, 1)</f>
        <v>0</v>
      </c>
      <c r="G484" s="16"/>
      <c r="H484" s="16">
        <f>ROUNDDOWN(D484*G484, 1)</f>
        <v>0</v>
      </c>
      <c r="I484" s="16"/>
      <c r="J484" s="16">
        <f>ROUNDDOWN(D484*I484, 1)</f>
        <v>0</v>
      </c>
      <c r="K484" s="16">
        <f t="shared" ref="K484:L486" si="45">E484+G484+I484</f>
        <v>0</v>
      </c>
      <c r="L484" s="16">
        <f t="shared" si="45"/>
        <v>0</v>
      </c>
      <c r="M484" s="13" t="s">
        <v>576</v>
      </c>
      <c r="O484" s="1" t="s">
        <v>312</v>
      </c>
      <c r="P484" s="1" t="s">
        <v>308</v>
      </c>
      <c r="Q484">
        <v>1</v>
      </c>
    </row>
    <row r="485" spans="1:20" ht="20.100000000000001" customHeight="1" x14ac:dyDescent="0.3">
      <c r="A485" s="13" t="s">
        <v>225</v>
      </c>
      <c r="B485" s="13" t="s">
        <v>218</v>
      </c>
      <c r="C485" s="15" t="s">
        <v>219</v>
      </c>
      <c r="D485" s="16">
        <v>3.4399999999999999E-3</v>
      </c>
      <c r="E485" s="16"/>
      <c r="F485" s="16">
        <f>ROUNDDOWN(D485*E485, 1)</f>
        <v>0</v>
      </c>
      <c r="G485" s="16"/>
      <c r="H485" s="16">
        <f>ROUNDDOWN(D485*G485, 1)</f>
        <v>0</v>
      </c>
      <c r="I485" s="16"/>
      <c r="J485" s="16">
        <f>ROUNDDOWN(D485*I485, 1)</f>
        <v>0</v>
      </c>
      <c r="K485" s="16">
        <f t="shared" si="45"/>
        <v>0</v>
      </c>
      <c r="L485" s="16">
        <f t="shared" si="45"/>
        <v>0</v>
      </c>
      <c r="M485" s="13" t="s">
        <v>379</v>
      </c>
      <c r="O485" s="1" t="s">
        <v>312</v>
      </c>
      <c r="P485" s="1" t="s">
        <v>308</v>
      </c>
      <c r="Q485">
        <v>1</v>
      </c>
    </row>
    <row r="486" spans="1:20" ht="20.100000000000001" customHeight="1" x14ac:dyDescent="0.3">
      <c r="A486" s="13" t="s">
        <v>443</v>
      </c>
      <c r="B486" s="14" t="str">
        <f>"인력품의 " &amp; N486*100 &amp; "%"</f>
        <v>인력품의 3%</v>
      </c>
      <c r="C486" s="15" t="s">
        <v>314</v>
      </c>
      <c r="D486" s="16">
        <v>1</v>
      </c>
      <c r="E486" s="16"/>
      <c r="F486" s="16">
        <f>ROUNDDOWN((E486)*N486, 1)</f>
        <v>0</v>
      </c>
      <c r="G486" s="16"/>
      <c r="H486" s="16">
        <v>0</v>
      </c>
      <c r="I486" s="16"/>
      <c r="J486" s="16">
        <v>0</v>
      </c>
      <c r="K486" s="16">
        <f t="shared" si="45"/>
        <v>0</v>
      </c>
      <c r="L486" s="16">
        <f t="shared" si="45"/>
        <v>0</v>
      </c>
      <c r="M486" s="14"/>
      <c r="N486">
        <v>0.03</v>
      </c>
      <c r="P486" s="1" t="s">
        <v>308</v>
      </c>
      <c r="Q486">
        <v>1</v>
      </c>
      <c r="R486" s="1" t="s">
        <v>444</v>
      </c>
      <c r="S486" s="1" t="s">
        <v>316</v>
      </c>
    </row>
    <row r="487" spans="1:20" ht="20.100000000000001" customHeight="1" x14ac:dyDescent="0.3">
      <c r="A487" s="17" t="s">
        <v>320</v>
      </c>
      <c r="B487" s="18"/>
      <c r="C487" s="19"/>
      <c r="D487" s="20"/>
      <c r="E487" s="20"/>
      <c r="F487" s="20">
        <f>ROUNDDOWN(SUMIF(Q484:Q486, "1", F484:F486), 0)</f>
        <v>0</v>
      </c>
      <c r="G487" s="20"/>
      <c r="H487" s="20">
        <f>ROUNDDOWN(SUMIF(Q484:Q486, "1", H484:H486), 0)</f>
        <v>0</v>
      </c>
      <c r="I487" s="20"/>
      <c r="J487" s="20">
        <f>ROUNDDOWN(SUMIF(Q484:Q486, "1", J484:J486), 0)</f>
        <v>0</v>
      </c>
      <c r="K487" s="20"/>
      <c r="L487" s="20">
        <f>F487+H487+J487</f>
        <v>0</v>
      </c>
      <c r="M487" s="18"/>
    </row>
    <row r="488" spans="1:20" ht="20.100000000000001" customHeight="1" x14ac:dyDescent="0.3">
      <c r="A488" s="14"/>
      <c r="B488" s="14"/>
      <c r="C488" s="21"/>
      <c r="D488" s="16"/>
      <c r="E488" s="16"/>
      <c r="F488" s="16"/>
      <c r="G488" s="16"/>
      <c r="H488" s="16"/>
      <c r="I488" s="16"/>
      <c r="J488" s="16"/>
      <c r="K488" s="16"/>
      <c r="L488" s="16"/>
      <c r="M488" s="14"/>
    </row>
    <row r="489" spans="1:20" ht="20.100000000000001" customHeight="1" x14ac:dyDescent="0.3">
      <c r="A489" s="65" t="s">
        <v>749</v>
      </c>
      <c r="B489" s="66"/>
      <c r="C489" s="66"/>
      <c r="D489" s="66"/>
      <c r="E489" s="66"/>
      <c r="F489" s="66"/>
      <c r="G489" s="66"/>
      <c r="H489" s="66"/>
      <c r="I489" s="66"/>
      <c r="J489" s="66"/>
      <c r="K489" s="66"/>
      <c r="L489" s="66"/>
      <c r="M489" s="12" t="s">
        <v>555</v>
      </c>
    </row>
    <row r="490" spans="1:20" ht="20.100000000000001" customHeight="1" x14ac:dyDescent="0.3">
      <c r="A490" s="13" t="s">
        <v>137</v>
      </c>
      <c r="B490" s="13" t="s">
        <v>138</v>
      </c>
      <c r="C490" s="15" t="s">
        <v>44</v>
      </c>
      <c r="D490" s="16">
        <v>0.19700000000000001</v>
      </c>
      <c r="E490" s="16"/>
      <c r="F490" s="16">
        <f>ROUNDDOWN(D490*E490, 1)</f>
        <v>0</v>
      </c>
      <c r="G490" s="16"/>
      <c r="H490" s="16">
        <f>ROUNDDOWN(D490*G490, 1)</f>
        <v>0</v>
      </c>
      <c r="I490" s="16"/>
      <c r="J490" s="16">
        <f>ROUNDDOWN(D490*I490, 1)</f>
        <v>0</v>
      </c>
      <c r="K490" s="16">
        <f>E490+G490+I490</f>
        <v>0</v>
      </c>
      <c r="L490" s="16">
        <f>F490+H490+J490</f>
        <v>0</v>
      </c>
      <c r="M490" s="13" t="s">
        <v>750</v>
      </c>
      <c r="O490" s="1" t="s">
        <v>574</v>
      </c>
      <c r="P490" s="1" t="s">
        <v>308</v>
      </c>
      <c r="Q490">
        <v>1</v>
      </c>
    </row>
    <row r="491" spans="1:20" ht="20.100000000000001" customHeight="1" x14ac:dyDescent="0.3">
      <c r="A491" s="13" t="s">
        <v>751</v>
      </c>
      <c r="B491" s="13" t="s">
        <v>752</v>
      </c>
      <c r="C491" s="15" t="s">
        <v>36</v>
      </c>
      <c r="D491" s="16">
        <v>1</v>
      </c>
      <c r="E491" s="16"/>
      <c r="F491" s="16">
        <f>ROUNDDOWN(D491*E491, 1)</f>
        <v>0</v>
      </c>
      <c r="G491" s="16"/>
      <c r="H491" s="16">
        <f>ROUNDDOWN(D491*G491, 1)</f>
        <v>0</v>
      </c>
      <c r="I491" s="16"/>
      <c r="J491" s="16">
        <f>ROUNDDOWN(D491*I491, 1)</f>
        <v>0</v>
      </c>
      <c r="K491" s="16">
        <f>E491+G491+I491</f>
        <v>0</v>
      </c>
      <c r="L491" s="16">
        <f>F491+H491+J491</f>
        <v>0</v>
      </c>
      <c r="M491" s="13" t="s">
        <v>753</v>
      </c>
      <c r="O491" s="1" t="s">
        <v>319</v>
      </c>
      <c r="P491" s="1" t="s">
        <v>308</v>
      </c>
      <c r="Q491">
        <v>1</v>
      </c>
      <c r="T491" s="1" t="s">
        <v>754</v>
      </c>
    </row>
    <row r="492" spans="1:20" ht="20.100000000000001" customHeight="1" x14ac:dyDescent="0.3">
      <c r="A492" s="17" t="s">
        <v>320</v>
      </c>
      <c r="B492" s="18"/>
      <c r="C492" s="19"/>
      <c r="D492" s="20"/>
      <c r="E492" s="20"/>
      <c r="F492" s="20">
        <f>ROUNDDOWN(SUMIF(Q490:Q491, "1", F490:F491), 0)</f>
        <v>0</v>
      </c>
      <c r="G492" s="20"/>
      <c r="H492" s="20">
        <f>ROUNDDOWN(SUMIF(Q490:Q491, "1", H490:H491), 0)</f>
        <v>0</v>
      </c>
      <c r="I492" s="20"/>
      <c r="J492" s="20">
        <f>ROUNDDOWN(SUMIF(Q490:Q491, "1", J490:J491), 0)</f>
        <v>0</v>
      </c>
      <c r="K492" s="20"/>
      <c r="L492" s="20">
        <f>F492+H492+J492</f>
        <v>0</v>
      </c>
      <c r="M492" s="18"/>
    </row>
    <row r="493" spans="1:20" ht="20.100000000000001" customHeight="1" x14ac:dyDescent="0.3">
      <c r="A493" s="14"/>
      <c r="B493" s="14"/>
      <c r="C493" s="21"/>
      <c r="D493" s="16"/>
      <c r="E493" s="16"/>
      <c r="F493" s="16"/>
      <c r="G493" s="16"/>
      <c r="H493" s="16"/>
      <c r="I493" s="16"/>
      <c r="J493" s="16"/>
      <c r="K493" s="16"/>
      <c r="L493" s="16"/>
      <c r="M493" s="14"/>
    </row>
    <row r="494" spans="1:20" ht="20.100000000000001" customHeight="1" x14ac:dyDescent="0.3">
      <c r="A494" s="65" t="s">
        <v>755</v>
      </c>
      <c r="B494" s="66"/>
      <c r="C494" s="66"/>
      <c r="D494" s="66"/>
      <c r="E494" s="66"/>
      <c r="F494" s="66"/>
      <c r="G494" s="66"/>
      <c r="H494" s="66"/>
      <c r="I494" s="66"/>
      <c r="J494" s="66"/>
      <c r="K494" s="66"/>
      <c r="L494" s="66"/>
      <c r="M494" s="12" t="s">
        <v>579</v>
      </c>
    </row>
    <row r="495" spans="1:20" ht="20.100000000000001" customHeight="1" x14ac:dyDescent="0.3">
      <c r="A495" s="13" t="s">
        <v>221</v>
      </c>
      <c r="B495" s="13" t="s">
        <v>218</v>
      </c>
      <c r="C495" s="15" t="s">
        <v>219</v>
      </c>
      <c r="D495" s="16">
        <v>0.04</v>
      </c>
      <c r="E495" s="16"/>
      <c r="F495" s="16">
        <f>ROUNDDOWN(D495*E495, 1)</f>
        <v>0</v>
      </c>
      <c r="G495" s="16"/>
      <c r="H495" s="16">
        <f>ROUNDDOWN(D495*G495, 1)</f>
        <v>0</v>
      </c>
      <c r="I495" s="16"/>
      <c r="J495" s="16">
        <f>ROUNDDOWN(D495*I495, 1)</f>
        <v>0</v>
      </c>
      <c r="K495" s="16">
        <f t="shared" ref="K495:L497" si="46">E495+G495+I495</f>
        <v>0</v>
      </c>
      <c r="L495" s="16">
        <f t="shared" si="46"/>
        <v>0</v>
      </c>
      <c r="M495" s="13" t="s">
        <v>692</v>
      </c>
      <c r="O495" s="1" t="s">
        <v>319</v>
      </c>
      <c r="P495" s="1" t="s">
        <v>308</v>
      </c>
      <c r="Q495">
        <v>1</v>
      </c>
    </row>
    <row r="496" spans="1:20" ht="20.100000000000001" customHeight="1" x14ac:dyDescent="0.3">
      <c r="A496" s="13" t="s">
        <v>225</v>
      </c>
      <c r="B496" s="13" t="s">
        <v>218</v>
      </c>
      <c r="C496" s="15" t="s">
        <v>219</v>
      </c>
      <c r="D496" s="16">
        <v>0.02</v>
      </c>
      <c r="E496" s="16"/>
      <c r="F496" s="16">
        <f>ROUNDDOWN(D496*E496, 1)</f>
        <v>0</v>
      </c>
      <c r="G496" s="16"/>
      <c r="H496" s="16">
        <f>ROUNDDOWN(D496*G496, 1)</f>
        <v>0</v>
      </c>
      <c r="I496" s="16"/>
      <c r="J496" s="16">
        <f>ROUNDDOWN(D496*I496, 1)</f>
        <v>0</v>
      </c>
      <c r="K496" s="16">
        <f t="shared" si="46"/>
        <v>0</v>
      </c>
      <c r="L496" s="16">
        <f t="shared" si="46"/>
        <v>0</v>
      </c>
      <c r="M496" s="13" t="s">
        <v>379</v>
      </c>
      <c r="O496" s="1" t="s">
        <v>319</v>
      </c>
      <c r="P496" s="1" t="s">
        <v>308</v>
      </c>
      <c r="Q496">
        <v>1</v>
      </c>
    </row>
    <row r="497" spans="1:20" ht="20.100000000000001" customHeight="1" x14ac:dyDescent="0.3">
      <c r="A497" s="13" t="s">
        <v>189</v>
      </c>
      <c r="B497" s="13" t="s">
        <v>190</v>
      </c>
      <c r="C497" s="15" t="s">
        <v>21</v>
      </c>
      <c r="D497" s="16">
        <v>0.34499999999999997</v>
      </c>
      <c r="E497" s="16"/>
      <c r="F497" s="16">
        <f>ROUNDDOWN(D497*E497, 1)</f>
        <v>0</v>
      </c>
      <c r="G497" s="16"/>
      <c r="H497" s="16">
        <f>ROUNDDOWN(D497*G497, 1)</f>
        <v>0</v>
      </c>
      <c r="I497" s="16"/>
      <c r="J497" s="16">
        <f>ROUNDDOWN(D497*I497, 1)</f>
        <v>0</v>
      </c>
      <c r="K497" s="16">
        <f t="shared" si="46"/>
        <v>0</v>
      </c>
      <c r="L497" s="16">
        <f t="shared" si="46"/>
        <v>0</v>
      </c>
      <c r="M497" s="13" t="s">
        <v>756</v>
      </c>
      <c r="O497" s="1" t="s">
        <v>507</v>
      </c>
      <c r="P497" s="1" t="s">
        <v>308</v>
      </c>
      <c r="Q497">
        <v>1</v>
      </c>
    </row>
    <row r="498" spans="1:20" ht="20.100000000000001" customHeight="1" x14ac:dyDescent="0.3">
      <c r="A498" s="17" t="s">
        <v>320</v>
      </c>
      <c r="B498" s="18"/>
      <c r="C498" s="19"/>
      <c r="D498" s="20"/>
      <c r="E498" s="20"/>
      <c r="F498" s="20">
        <f>ROUNDDOWN(SUMIF(Q495:Q497, "1", F495:F497), 0)</f>
        <v>0</v>
      </c>
      <c r="G498" s="20"/>
      <c r="H498" s="20">
        <f>ROUNDDOWN(SUMIF(Q495:Q497, "1", H495:H497), 0)</f>
        <v>0</v>
      </c>
      <c r="I498" s="20"/>
      <c r="J498" s="20">
        <f>ROUNDDOWN(SUMIF(Q495:Q497, "1", J495:J497), 0)</f>
        <v>0</v>
      </c>
      <c r="K498" s="20"/>
      <c r="L498" s="20">
        <f>F498+H498+J498</f>
        <v>0</v>
      </c>
      <c r="M498" s="18"/>
    </row>
    <row r="499" spans="1:20" ht="20.100000000000001" customHeight="1" x14ac:dyDescent="0.3">
      <c r="A499" s="14"/>
      <c r="B499" s="14"/>
      <c r="C499" s="21"/>
      <c r="D499" s="16"/>
      <c r="E499" s="16"/>
      <c r="F499" s="16"/>
      <c r="G499" s="16"/>
      <c r="H499" s="16"/>
      <c r="I499" s="16"/>
      <c r="J499" s="16"/>
      <c r="K499" s="16"/>
      <c r="L499" s="16"/>
      <c r="M499" s="14"/>
    </row>
    <row r="500" spans="1:20" ht="20.100000000000001" customHeight="1" x14ac:dyDescent="0.3">
      <c r="A500" s="65" t="s">
        <v>757</v>
      </c>
      <c r="B500" s="66"/>
      <c r="C500" s="66"/>
      <c r="D500" s="66"/>
      <c r="E500" s="66"/>
      <c r="F500" s="66"/>
      <c r="G500" s="66"/>
      <c r="H500" s="66"/>
      <c r="I500" s="66"/>
      <c r="J500" s="66"/>
      <c r="K500" s="66"/>
      <c r="L500" s="66"/>
      <c r="M500" s="22"/>
    </row>
    <row r="501" spans="1:20" ht="20.100000000000001" customHeight="1" x14ac:dyDescent="0.3">
      <c r="A501" s="13" t="s">
        <v>227</v>
      </c>
      <c r="B501" s="13" t="s">
        <v>218</v>
      </c>
      <c r="C501" s="15" t="s">
        <v>219</v>
      </c>
      <c r="D501" s="16">
        <v>0.248</v>
      </c>
      <c r="E501" s="16"/>
      <c r="F501" s="16">
        <f>ROUNDDOWN(D501*E501, 1)</f>
        <v>0</v>
      </c>
      <c r="G501" s="16"/>
      <c r="H501" s="16">
        <f>ROUNDDOWN(D501*G501, 1)</f>
        <v>0</v>
      </c>
      <c r="I501" s="16"/>
      <c r="J501" s="16">
        <f>ROUNDDOWN(D501*I501, 1)</f>
        <v>0</v>
      </c>
      <c r="K501" s="16">
        <f t="shared" ref="K501:L503" si="47">E501+G501+I501</f>
        <v>0</v>
      </c>
      <c r="L501" s="16">
        <f t="shared" si="47"/>
        <v>0</v>
      </c>
      <c r="M501" s="13" t="s">
        <v>758</v>
      </c>
      <c r="O501" s="1" t="s">
        <v>319</v>
      </c>
      <c r="P501" s="1" t="s">
        <v>308</v>
      </c>
      <c r="Q501">
        <v>1</v>
      </c>
    </row>
    <row r="502" spans="1:20" ht="20.100000000000001" customHeight="1" x14ac:dyDescent="0.3">
      <c r="A502" s="13" t="s">
        <v>225</v>
      </c>
      <c r="B502" s="13" t="s">
        <v>218</v>
      </c>
      <c r="C502" s="15" t="s">
        <v>219</v>
      </c>
      <c r="D502" s="16">
        <v>0.11200000000000002</v>
      </c>
      <c r="E502" s="16"/>
      <c r="F502" s="16">
        <f>ROUNDDOWN(D502*E502, 1)</f>
        <v>0</v>
      </c>
      <c r="G502" s="16"/>
      <c r="H502" s="16">
        <f>ROUNDDOWN(D502*G502, 1)</f>
        <v>0</v>
      </c>
      <c r="I502" s="16"/>
      <c r="J502" s="16">
        <f>ROUNDDOWN(D502*I502, 1)</f>
        <v>0</v>
      </c>
      <c r="K502" s="16">
        <f t="shared" si="47"/>
        <v>0</v>
      </c>
      <c r="L502" s="16">
        <f t="shared" si="47"/>
        <v>0</v>
      </c>
      <c r="M502" s="13" t="s">
        <v>379</v>
      </c>
      <c r="O502" s="1" t="s">
        <v>319</v>
      </c>
      <c r="P502" s="1" t="s">
        <v>308</v>
      </c>
      <c r="Q502">
        <v>1</v>
      </c>
    </row>
    <row r="503" spans="1:20" ht="20.100000000000001" customHeight="1" x14ac:dyDescent="0.3">
      <c r="A503" s="13" t="s">
        <v>759</v>
      </c>
      <c r="B503" s="14" t="str">
        <f>"인력품의 " &amp; N503*100 &amp; "%"</f>
        <v>인력품의 1%</v>
      </c>
      <c r="C503" s="15" t="s">
        <v>314</v>
      </c>
      <c r="D503" s="16">
        <v>1</v>
      </c>
      <c r="E503" s="16"/>
      <c r="F503" s="16">
        <f>ROUNDDOWN((E503)*N503, 1)</f>
        <v>0</v>
      </c>
      <c r="G503" s="16"/>
      <c r="H503" s="16">
        <v>0</v>
      </c>
      <c r="I503" s="16"/>
      <c r="J503" s="16">
        <v>0</v>
      </c>
      <c r="K503" s="16">
        <f t="shared" si="47"/>
        <v>0</v>
      </c>
      <c r="L503" s="16">
        <f t="shared" si="47"/>
        <v>0</v>
      </c>
      <c r="M503" s="14"/>
      <c r="N503">
        <v>0.01</v>
      </c>
      <c r="P503" s="1" t="s">
        <v>308</v>
      </c>
      <c r="Q503">
        <v>1</v>
      </c>
      <c r="R503" s="1" t="s">
        <v>444</v>
      </c>
      <c r="S503" s="1" t="s">
        <v>445</v>
      </c>
      <c r="T503" s="1" t="s">
        <v>326</v>
      </c>
    </row>
    <row r="504" spans="1:20" ht="20.100000000000001" customHeight="1" x14ac:dyDescent="0.3">
      <c r="A504" s="17" t="s">
        <v>320</v>
      </c>
      <c r="B504" s="18"/>
      <c r="C504" s="19"/>
      <c r="D504" s="20"/>
      <c r="E504" s="20"/>
      <c r="F504" s="20">
        <f>ROUNDDOWN(SUMIF(Q501:Q503, "1", F501:F503), 0)</f>
        <v>0</v>
      </c>
      <c r="G504" s="20"/>
      <c r="H504" s="20">
        <f>ROUNDDOWN(SUMIF(Q501:Q503, "1", H501:H503), 0)</f>
        <v>0</v>
      </c>
      <c r="I504" s="20"/>
      <c r="J504" s="20">
        <f>ROUNDDOWN(SUMIF(Q501:Q503, "1", J501:J503), 0)</f>
        <v>0</v>
      </c>
      <c r="K504" s="20"/>
      <c r="L504" s="20">
        <f>F504+H504+J504</f>
        <v>0</v>
      </c>
      <c r="M504" s="18"/>
    </row>
    <row r="505" spans="1:20" ht="20.100000000000001" customHeight="1" x14ac:dyDescent="0.3">
      <c r="A505" s="14"/>
      <c r="B505" s="14"/>
      <c r="C505" s="21"/>
      <c r="D505" s="16"/>
      <c r="E505" s="16"/>
      <c r="F505" s="16"/>
      <c r="G505" s="16"/>
      <c r="H505" s="16"/>
      <c r="I505" s="16"/>
      <c r="J505" s="16"/>
      <c r="K505" s="16"/>
      <c r="L505" s="16"/>
      <c r="M505" s="14"/>
    </row>
    <row r="506" spans="1:20" ht="20.100000000000001" customHeight="1" x14ac:dyDescent="0.3">
      <c r="A506" s="65" t="s">
        <v>760</v>
      </c>
      <c r="B506" s="66"/>
      <c r="C506" s="66"/>
      <c r="D506" s="66"/>
      <c r="E506" s="66"/>
      <c r="F506" s="66"/>
      <c r="G506" s="66"/>
      <c r="H506" s="66"/>
      <c r="I506" s="66"/>
      <c r="J506" s="66"/>
      <c r="K506" s="66"/>
      <c r="L506" s="66"/>
      <c r="M506" s="12" t="s">
        <v>761</v>
      </c>
    </row>
    <row r="507" spans="1:20" ht="20.100000000000001" customHeight="1" x14ac:dyDescent="0.3">
      <c r="A507" s="13" t="s">
        <v>147</v>
      </c>
      <c r="B507" s="13" t="s">
        <v>148</v>
      </c>
      <c r="C507" s="15" t="s">
        <v>30</v>
      </c>
      <c r="D507" s="16">
        <v>510</v>
      </c>
      <c r="E507" s="16"/>
      <c r="F507" s="16"/>
      <c r="G507" s="16"/>
      <c r="H507" s="16"/>
      <c r="I507" s="16"/>
      <c r="J507" s="16"/>
      <c r="K507" s="16"/>
      <c r="L507" s="23" t="s">
        <v>150</v>
      </c>
      <c r="M507" s="13" t="s">
        <v>506</v>
      </c>
      <c r="O507" s="1" t="s">
        <v>312</v>
      </c>
      <c r="P507" s="1" t="s">
        <v>150</v>
      </c>
      <c r="Q507">
        <v>1</v>
      </c>
      <c r="T507" s="1" t="s">
        <v>80</v>
      </c>
    </row>
    <row r="508" spans="1:20" ht="20.100000000000001" customHeight="1" x14ac:dyDescent="0.3">
      <c r="A508" s="13" t="s">
        <v>90</v>
      </c>
      <c r="B508" s="13" t="s">
        <v>91</v>
      </c>
      <c r="C508" s="15" t="s">
        <v>79</v>
      </c>
      <c r="D508" s="16">
        <v>1.1000000000000001</v>
      </c>
      <c r="E508" s="16"/>
      <c r="F508" s="16"/>
      <c r="G508" s="16"/>
      <c r="H508" s="16"/>
      <c r="I508" s="16"/>
      <c r="J508" s="16"/>
      <c r="K508" s="16"/>
      <c r="L508" s="23" t="s">
        <v>150</v>
      </c>
      <c r="M508" s="13" t="s">
        <v>508</v>
      </c>
      <c r="O508" s="1" t="s">
        <v>312</v>
      </c>
      <c r="P508" s="1" t="s">
        <v>150</v>
      </c>
      <c r="Q508">
        <v>1</v>
      </c>
      <c r="T508" s="1" t="s">
        <v>92</v>
      </c>
    </row>
    <row r="509" spans="1:20" ht="20.100000000000001" customHeight="1" x14ac:dyDescent="0.3">
      <c r="A509" s="13" t="s">
        <v>762</v>
      </c>
      <c r="B509" s="13" t="s">
        <v>763</v>
      </c>
      <c r="C509" s="15" t="s">
        <v>79</v>
      </c>
      <c r="D509" s="16">
        <v>1</v>
      </c>
      <c r="E509" s="16"/>
      <c r="F509" s="16">
        <f>ROUNDDOWN(D509*E509, 1)</f>
        <v>0</v>
      </c>
      <c r="G509" s="16"/>
      <c r="H509" s="16">
        <f>ROUNDDOWN(D509*G509, 1)</f>
        <v>0</v>
      </c>
      <c r="I509" s="16"/>
      <c r="J509" s="16">
        <f>ROUNDDOWN(D509*I509, 1)</f>
        <v>0</v>
      </c>
      <c r="K509" s="16">
        <f>E509+G509+I509</f>
        <v>0</v>
      </c>
      <c r="L509" s="16">
        <f>F509+H509+J509</f>
        <v>0</v>
      </c>
      <c r="M509" s="13" t="s">
        <v>764</v>
      </c>
      <c r="P509" s="1" t="s">
        <v>308</v>
      </c>
      <c r="Q509">
        <v>1</v>
      </c>
    </row>
    <row r="510" spans="1:20" ht="20.100000000000001" customHeight="1" x14ac:dyDescent="0.3">
      <c r="A510" s="17" t="s">
        <v>320</v>
      </c>
      <c r="B510" s="18"/>
      <c r="C510" s="19"/>
      <c r="D510" s="20"/>
      <c r="E510" s="20"/>
      <c r="F510" s="20">
        <f>ROUNDDOWN(SUMIF(Q507:Q509, "1", F507:F509), 0)</f>
        <v>0</v>
      </c>
      <c r="G510" s="20"/>
      <c r="H510" s="20">
        <f>ROUNDDOWN(SUMIF(Q507:Q509, "1", H507:H509), 0)</f>
        <v>0</v>
      </c>
      <c r="I510" s="20"/>
      <c r="J510" s="20">
        <f>ROUNDDOWN(SUMIF(Q507:Q509, "1", J507:J509), 0)</f>
        <v>0</v>
      </c>
      <c r="K510" s="20"/>
      <c r="L510" s="20">
        <f>F510+H510+J510</f>
        <v>0</v>
      </c>
      <c r="M510" s="18"/>
    </row>
    <row r="511" spans="1:20" ht="20.100000000000001" customHeight="1" x14ac:dyDescent="0.3">
      <c r="A511" s="14"/>
      <c r="B511" s="14"/>
      <c r="C511" s="21"/>
      <c r="D511" s="16"/>
      <c r="E511" s="16"/>
      <c r="F511" s="16"/>
      <c r="G511" s="16"/>
      <c r="H511" s="16"/>
      <c r="I511" s="16"/>
      <c r="J511" s="16"/>
      <c r="K511" s="16"/>
      <c r="L511" s="16"/>
      <c r="M511" s="14"/>
    </row>
    <row r="512" spans="1:20" ht="20.100000000000001" customHeight="1" x14ac:dyDescent="0.3">
      <c r="A512" s="65" t="s">
        <v>765</v>
      </c>
      <c r="B512" s="66"/>
      <c r="C512" s="66"/>
      <c r="D512" s="66"/>
      <c r="E512" s="66"/>
      <c r="F512" s="66"/>
      <c r="G512" s="66"/>
      <c r="H512" s="66"/>
      <c r="I512" s="66"/>
      <c r="J512" s="66"/>
      <c r="K512" s="66"/>
      <c r="L512" s="66"/>
      <c r="M512" s="12" t="s">
        <v>761</v>
      </c>
    </row>
    <row r="513" spans="1:20" ht="20.100000000000001" customHeight="1" x14ac:dyDescent="0.3">
      <c r="A513" s="13" t="s">
        <v>225</v>
      </c>
      <c r="B513" s="13" t="s">
        <v>218</v>
      </c>
      <c r="C513" s="15" t="s">
        <v>219</v>
      </c>
      <c r="D513" s="16">
        <v>0.52800000000000002</v>
      </c>
      <c r="E513" s="16"/>
      <c r="F513" s="16">
        <f>ROUNDDOWN(D513*E513, 1)</f>
        <v>0</v>
      </c>
      <c r="G513" s="16"/>
      <c r="H513" s="16">
        <f>ROUNDDOWN(D513*G513, 1)</f>
        <v>0</v>
      </c>
      <c r="I513" s="16"/>
      <c r="J513" s="16">
        <f>ROUNDDOWN(D513*I513, 1)</f>
        <v>0</v>
      </c>
      <c r="K513" s="16">
        <f>E513+G513+I513</f>
        <v>0</v>
      </c>
      <c r="L513" s="16">
        <f>F513+H513+J513</f>
        <v>0</v>
      </c>
      <c r="M513" s="13" t="s">
        <v>379</v>
      </c>
      <c r="O513" s="1" t="s">
        <v>319</v>
      </c>
      <c r="P513" s="1" t="s">
        <v>308</v>
      </c>
      <c r="Q513">
        <v>1</v>
      </c>
    </row>
    <row r="514" spans="1:20" ht="20.100000000000001" customHeight="1" x14ac:dyDescent="0.3">
      <c r="A514" s="17" t="s">
        <v>320</v>
      </c>
      <c r="B514" s="18"/>
      <c r="C514" s="19"/>
      <c r="D514" s="20"/>
      <c r="E514" s="20"/>
      <c r="F514" s="20">
        <f>ROUNDDOWN(SUMIF(Q513:Q513, "1", F513:F513), 0)</f>
        <v>0</v>
      </c>
      <c r="G514" s="20"/>
      <c r="H514" s="20">
        <f>ROUNDDOWN(SUMIF(Q513:Q513, "1", H513:H513), 0)</f>
        <v>0</v>
      </c>
      <c r="I514" s="20"/>
      <c r="J514" s="20">
        <f>ROUNDDOWN(SUMIF(Q513:Q513, "1", J513:J513), 0)</f>
        <v>0</v>
      </c>
      <c r="K514" s="20"/>
      <c r="L514" s="20">
        <f>F514+H514+J514</f>
        <v>0</v>
      </c>
      <c r="M514" s="18"/>
    </row>
    <row r="515" spans="1:20" ht="20.100000000000001" customHeight="1" x14ac:dyDescent="0.3">
      <c r="A515" s="14"/>
      <c r="B515" s="14"/>
      <c r="C515" s="21"/>
      <c r="D515" s="16"/>
      <c r="E515" s="16"/>
      <c r="F515" s="16"/>
      <c r="G515" s="16"/>
      <c r="H515" s="16"/>
      <c r="I515" s="16"/>
      <c r="J515" s="16"/>
      <c r="K515" s="16"/>
      <c r="L515" s="16"/>
      <c r="M515" s="14"/>
    </row>
    <row r="516" spans="1:20" ht="20.100000000000001" customHeight="1" x14ac:dyDescent="0.3">
      <c r="A516" s="65" t="s">
        <v>766</v>
      </c>
      <c r="B516" s="66"/>
      <c r="C516" s="66"/>
      <c r="D516" s="66"/>
      <c r="E516" s="66"/>
      <c r="F516" s="66"/>
      <c r="G516" s="66"/>
      <c r="H516" s="66"/>
      <c r="I516" s="66"/>
      <c r="J516" s="66"/>
      <c r="K516" s="66"/>
      <c r="L516" s="66"/>
      <c r="M516" s="12" t="s">
        <v>767</v>
      </c>
    </row>
    <row r="517" spans="1:20" ht="20.100000000000001" customHeight="1" x14ac:dyDescent="0.3">
      <c r="A517" s="13" t="s">
        <v>223</v>
      </c>
      <c r="B517" s="13" t="s">
        <v>218</v>
      </c>
      <c r="C517" s="15" t="s">
        <v>219</v>
      </c>
      <c r="D517" s="16">
        <v>5.5E-2</v>
      </c>
      <c r="E517" s="16"/>
      <c r="F517" s="16">
        <f>ROUNDDOWN(D517*E517, 1)</f>
        <v>0</v>
      </c>
      <c r="G517" s="16"/>
      <c r="H517" s="16">
        <f>ROUNDDOWN(D517*G517, 1)</f>
        <v>0</v>
      </c>
      <c r="I517" s="16"/>
      <c r="J517" s="16">
        <f>ROUNDDOWN(D517*I517, 1)</f>
        <v>0</v>
      </c>
      <c r="K517" s="16">
        <f t="shared" ref="K517:L519" si="48">E517+G517+I517</f>
        <v>0</v>
      </c>
      <c r="L517" s="16">
        <f t="shared" si="48"/>
        <v>0</v>
      </c>
      <c r="M517" s="13" t="s">
        <v>505</v>
      </c>
      <c r="O517" s="1" t="s">
        <v>319</v>
      </c>
      <c r="P517" s="1" t="s">
        <v>308</v>
      </c>
      <c r="Q517">
        <v>1</v>
      </c>
    </row>
    <row r="518" spans="1:20" ht="20.100000000000001" customHeight="1" x14ac:dyDescent="0.3">
      <c r="A518" s="13" t="s">
        <v>225</v>
      </c>
      <c r="B518" s="13" t="s">
        <v>218</v>
      </c>
      <c r="C518" s="15" t="s">
        <v>219</v>
      </c>
      <c r="D518" s="16">
        <v>2.8000000000000001E-2</v>
      </c>
      <c r="E518" s="16"/>
      <c r="F518" s="16">
        <f>ROUNDDOWN(D518*E518, 1)</f>
        <v>0</v>
      </c>
      <c r="G518" s="16"/>
      <c r="H518" s="16">
        <f>ROUNDDOWN(D518*G518, 1)</f>
        <v>0</v>
      </c>
      <c r="I518" s="16"/>
      <c r="J518" s="16">
        <f>ROUNDDOWN(D518*I518, 1)</f>
        <v>0</v>
      </c>
      <c r="K518" s="16">
        <f t="shared" si="48"/>
        <v>0</v>
      </c>
      <c r="L518" s="16">
        <f t="shared" si="48"/>
        <v>0</v>
      </c>
      <c r="M518" s="13" t="s">
        <v>379</v>
      </c>
      <c r="O518" s="1" t="s">
        <v>319</v>
      </c>
      <c r="P518" s="1" t="s">
        <v>308</v>
      </c>
      <c r="Q518">
        <v>1</v>
      </c>
    </row>
    <row r="519" spans="1:20" ht="20.100000000000001" customHeight="1" x14ac:dyDescent="0.3">
      <c r="A519" s="13" t="s">
        <v>459</v>
      </c>
      <c r="B519" s="14" t="str">
        <f>"인력품의 " &amp; N519*100 &amp; "%"</f>
        <v>인력품의 2%</v>
      </c>
      <c r="C519" s="15" t="s">
        <v>314</v>
      </c>
      <c r="D519" s="16">
        <v>1</v>
      </c>
      <c r="E519" s="16"/>
      <c r="F519" s="16">
        <v>0</v>
      </c>
      <c r="G519" s="16"/>
      <c r="H519" s="16">
        <v>0</v>
      </c>
      <c r="I519" s="16"/>
      <c r="J519" s="16">
        <f>ROUNDDOWN((I519)*N519, 1)</f>
        <v>0</v>
      </c>
      <c r="K519" s="16">
        <f t="shared" si="48"/>
        <v>0</v>
      </c>
      <c r="L519" s="16">
        <f t="shared" si="48"/>
        <v>0</v>
      </c>
      <c r="M519" s="14"/>
      <c r="N519">
        <v>0.02</v>
      </c>
      <c r="P519" s="1" t="s">
        <v>308</v>
      </c>
      <c r="Q519">
        <v>1</v>
      </c>
      <c r="R519" s="1" t="s">
        <v>173</v>
      </c>
      <c r="S519" s="1" t="s">
        <v>445</v>
      </c>
      <c r="T519" s="1" t="s">
        <v>460</v>
      </c>
    </row>
    <row r="520" spans="1:20" ht="20.100000000000001" customHeight="1" x14ac:dyDescent="0.3">
      <c r="A520" s="17" t="s">
        <v>320</v>
      </c>
      <c r="B520" s="18"/>
      <c r="C520" s="19"/>
      <c r="D520" s="20"/>
      <c r="E520" s="20"/>
      <c r="F520" s="20">
        <f>ROUNDDOWN(SUMIF(Q517:Q519, "1", F517:F519), 0)</f>
        <v>0</v>
      </c>
      <c r="G520" s="20"/>
      <c r="H520" s="20">
        <f>ROUNDDOWN(SUMIF(Q517:Q519, "1", H517:H519), 0)</f>
        <v>0</v>
      </c>
      <c r="I520" s="20"/>
      <c r="J520" s="20">
        <f>ROUNDDOWN(SUMIF(Q517:Q519, "1", J517:J519), 0)</f>
        <v>0</v>
      </c>
      <c r="K520" s="20"/>
      <c r="L520" s="20">
        <f>F520+H520+J520</f>
        <v>0</v>
      </c>
      <c r="M520" s="18"/>
    </row>
    <row r="521" spans="1:20" ht="20.100000000000001" customHeight="1" x14ac:dyDescent="0.3">
      <c r="A521" s="14"/>
      <c r="B521" s="14"/>
      <c r="C521" s="21"/>
      <c r="D521" s="16"/>
      <c r="E521" s="16"/>
      <c r="F521" s="16"/>
      <c r="G521" s="16"/>
      <c r="H521" s="16"/>
      <c r="I521" s="16"/>
      <c r="J521" s="16"/>
      <c r="K521" s="16"/>
      <c r="L521" s="16"/>
      <c r="M521" s="14"/>
    </row>
    <row r="522" spans="1:20" ht="20.100000000000001" customHeight="1" x14ac:dyDescent="0.3">
      <c r="A522" s="65" t="s">
        <v>768</v>
      </c>
      <c r="B522" s="66"/>
      <c r="C522" s="66"/>
      <c r="D522" s="66"/>
      <c r="E522" s="66"/>
      <c r="F522" s="66"/>
      <c r="G522" s="66"/>
      <c r="H522" s="66"/>
      <c r="I522" s="66"/>
      <c r="J522" s="66"/>
      <c r="K522" s="66"/>
      <c r="L522" s="66"/>
      <c r="M522" s="12" t="s">
        <v>769</v>
      </c>
    </row>
    <row r="523" spans="1:20" ht="20.100000000000001" customHeight="1" x14ac:dyDescent="0.3">
      <c r="A523" s="13" t="s">
        <v>222</v>
      </c>
      <c r="B523" s="13" t="s">
        <v>218</v>
      </c>
      <c r="C523" s="15" t="s">
        <v>219</v>
      </c>
      <c r="D523" s="16">
        <v>2.8000000000000004E-2</v>
      </c>
      <c r="E523" s="16"/>
      <c r="F523" s="16">
        <f>ROUNDDOWN(D523*E523, 1)</f>
        <v>0</v>
      </c>
      <c r="G523" s="16"/>
      <c r="H523" s="16">
        <f>ROUNDDOWN(D523*G523, 1)</f>
        <v>0</v>
      </c>
      <c r="I523" s="16"/>
      <c r="J523" s="16">
        <f>ROUNDDOWN(D523*I523, 1)</f>
        <v>0</v>
      </c>
      <c r="K523" s="16">
        <f t="shared" ref="K523:L527" si="49">E523+G523+I523</f>
        <v>0</v>
      </c>
      <c r="L523" s="16">
        <f t="shared" si="49"/>
        <v>0</v>
      </c>
      <c r="M523" s="13" t="s">
        <v>576</v>
      </c>
      <c r="O523" s="1" t="s">
        <v>319</v>
      </c>
      <c r="P523" s="1" t="s">
        <v>308</v>
      </c>
      <c r="Q523">
        <v>1</v>
      </c>
    </row>
    <row r="524" spans="1:20" ht="20.100000000000001" customHeight="1" x14ac:dyDescent="0.3">
      <c r="A524" s="13" t="s">
        <v>225</v>
      </c>
      <c r="B524" s="13" t="s">
        <v>218</v>
      </c>
      <c r="C524" s="15" t="s">
        <v>219</v>
      </c>
      <c r="D524" s="16">
        <v>8.0000000000000002E-3</v>
      </c>
      <c r="E524" s="16"/>
      <c r="F524" s="16">
        <f>ROUNDDOWN(D524*E524, 1)</f>
        <v>0</v>
      </c>
      <c r="G524" s="16"/>
      <c r="H524" s="16">
        <f>ROUNDDOWN(D524*G524, 1)</f>
        <v>0</v>
      </c>
      <c r="I524" s="16"/>
      <c r="J524" s="16">
        <f>ROUNDDOWN(D524*I524, 1)</f>
        <v>0</v>
      </c>
      <c r="K524" s="16">
        <f t="shared" si="49"/>
        <v>0</v>
      </c>
      <c r="L524" s="16">
        <f t="shared" si="49"/>
        <v>0</v>
      </c>
      <c r="M524" s="13" t="s">
        <v>379</v>
      </c>
      <c r="O524" s="1" t="s">
        <v>319</v>
      </c>
      <c r="P524" s="1" t="s">
        <v>308</v>
      </c>
      <c r="Q524">
        <v>1</v>
      </c>
    </row>
    <row r="525" spans="1:20" ht="20.100000000000001" customHeight="1" x14ac:dyDescent="0.3">
      <c r="A525" s="13" t="s">
        <v>759</v>
      </c>
      <c r="B525" s="14" t="str">
        <f>"인력품의 " &amp; N525*100 &amp; "%"</f>
        <v>인력품의 4%</v>
      </c>
      <c r="C525" s="15" t="s">
        <v>314</v>
      </c>
      <c r="D525" s="16">
        <v>1</v>
      </c>
      <c r="E525" s="16"/>
      <c r="F525" s="16">
        <f>ROUNDDOWN((E525)*N525, 1)</f>
        <v>0</v>
      </c>
      <c r="G525" s="16"/>
      <c r="H525" s="16">
        <v>0</v>
      </c>
      <c r="I525" s="16"/>
      <c r="J525" s="16">
        <v>0</v>
      </c>
      <c r="K525" s="16">
        <f t="shared" si="49"/>
        <v>0</v>
      </c>
      <c r="L525" s="16">
        <f t="shared" si="49"/>
        <v>0</v>
      </c>
      <c r="M525" s="14"/>
      <c r="N525">
        <v>0.04</v>
      </c>
      <c r="P525" s="1" t="s">
        <v>308</v>
      </c>
      <c r="Q525">
        <v>1</v>
      </c>
      <c r="R525" s="1" t="s">
        <v>444</v>
      </c>
      <c r="S525" s="1" t="s">
        <v>445</v>
      </c>
      <c r="T525" s="1" t="s">
        <v>326</v>
      </c>
    </row>
    <row r="526" spans="1:20" ht="20.100000000000001" customHeight="1" x14ac:dyDescent="0.3">
      <c r="A526" s="13" t="s">
        <v>197</v>
      </c>
      <c r="B526" s="13" t="s">
        <v>200</v>
      </c>
      <c r="C526" s="15" t="s">
        <v>21</v>
      </c>
      <c r="D526" s="16">
        <v>0.32500000000000001</v>
      </c>
      <c r="E526" s="16"/>
      <c r="F526" s="16">
        <f>ROUNDDOWN(D526*E526, 1)</f>
        <v>0</v>
      </c>
      <c r="G526" s="16"/>
      <c r="H526" s="16">
        <f>ROUNDDOWN(D526*G526, 1)</f>
        <v>0</v>
      </c>
      <c r="I526" s="16"/>
      <c r="J526" s="16">
        <f>ROUNDDOWN(D526*I526, 1)</f>
        <v>0</v>
      </c>
      <c r="K526" s="16">
        <f t="shared" si="49"/>
        <v>0</v>
      </c>
      <c r="L526" s="16">
        <f t="shared" si="49"/>
        <v>0</v>
      </c>
      <c r="M526" s="13" t="s">
        <v>770</v>
      </c>
      <c r="O526" s="1" t="s">
        <v>312</v>
      </c>
      <c r="P526" s="1" t="s">
        <v>308</v>
      </c>
      <c r="Q526">
        <v>1</v>
      </c>
    </row>
    <row r="527" spans="1:20" ht="20.100000000000001" customHeight="1" x14ac:dyDescent="0.3">
      <c r="A527" s="13" t="s">
        <v>197</v>
      </c>
      <c r="B527" s="13" t="s">
        <v>198</v>
      </c>
      <c r="C527" s="15" t="s">
        <v>21</v>
      </c>
      <c r="D527" s="16">
        <v>0.45300000000000001</v>
      </c>
      <c r="E527" s="16"/>
      <c r="F527" s="16">
        <f>ROUNDDOWN(D527*E527, 1)</f>
        <v>0</v>
      </c>
      <c r="G527" s="16"/>
      <c r="H527" s="16">
        <f>ROUNDDOWN(D527*G527, 1)</f>
        <v>0</v>
      </c>
      <c r="I527" s="16"/>
      <c r="J527" s="16">
        <f>ROUNDDOWN(D527*I527, 1)</f>
        <v>0</v>
      </c>
      <c r="K527" s="16">
        <f t="shared" si="49"/>
        <v>0</v>
      </c>
      <c r="L527" s="16">
        <f t="shared" si="49"/>
        <v>0</v>
      </c>
      <c r="M527" s="13" t="s">
        <v>737</v>
      </c>
      <c r="O527" s="1" t="s">
        <v>312</v>
      </c>
      <c r="P527" s="1" t="s">
        <v>308</v>
      </c>
      <c r="Q527">
        <v>1</v>
      </c>
    </row>
    <row r="528" spans="1:20" ht="20.100000000000001" customHeight="1" x14ac:dyDescent="0.3">
      <c r="A528" s="17" t="s">
        <v>320</v>
      </c>
      <c r="B528" s="18"/>
      <c r="C528" s="19"/>
      <c r="D528" s="20"/>
      <c r="E528" s="20"/>
      <c r="F528" s="20">
        <f>ROUNDDOWN(SUMIF(Q523:Q527, "1", F523:F527), 0)</f>
        <v>0</v>
      </c>
      <c r="G528" s="20"/>
      <c r="H528" s="20">
        <f>ROUNDDOWN(SUMIF(Q523:Q527, "1", H523:H527), 0)</f>
        <v>0</v>
      </c>
      <c r="I528" s="20"/>
      <c r="J528" s="20">
        <f>ROUNDDOWN(SUMIF(Q523:Q527, "1", J523:J527), 0)</f>
        <v>0</v>
      </c>
      <c r="K528" s="20"/>
      <c r="L528" s="20">
        <f>F528+H528+J528</f>
        <v>0</v>
      </c>
      <c r="M528" s="18"/>
    </row>
    <row r="529" spans="1:20" ht="20.100000000000001" customHeight="1" x14ac:dyDescent="0.3">
      <c r="A529" s="14"/>
      <c r="B529" s="14"/>
      <c r="C529" s="21"/>
      <c r="D529" s="16"/>
      <c r="E529" s="16"/>
      <c r="F529" s="16"/>
      <c r="G529" s="16"/>
      <c r="H529" s="16"/>
      <c r="I529" s="16"/>
      <c r="J529" s="16"/>
      <c r="K529" s="16"/>
      <c r="L529" s="16"/>
      <c r="M529" s="14"/>
    </row>
    <row r="530" spans="1:20" ht="20.100000000000001" customHeight="1" x14ac:dyDescent="0.3">
      <c r="A530" s="65" t="s">
        <v>771</v>
      </c>
      <c r="B530" s="66"/>
      <c r="C530" s="66"/>
      <c r="D530" s="66"/>
      <c r="E530" s="66"/>
      <c r="F530" s="66"/>
      <c r="G530" s="66"/>
      <c r="H530" s="66"/>
      <c r="I530" s="66"/>
      <c r="J530" s="66"/>
      <c r="K530" s="66"/>
      <c r="L530" s="66"/>
      <c r="M530" s="12" t="s">
        <v>772</v>
      </c>
    </row>
    <row r="531" spans="1:20" ht="20.100000000000001" customHeight="1" x14ac:dyDescent="0.3">
      <c r="A531" s="13" t="s">
        <v>239</v>
      </c>
      <c r="B531" s="13" t="s">
        <v>218</v>
      </c>
      <c r="C531" s="15" t="s">
        <v>219</v>
      </c>
      <c r="D531" s="16">
        <v>0.104</v>
      </c>
      <c r="E531" s="16"/>
      <c r="F531" s="16">
        <f>ROUNDDOWN(D531*E531, 1)</f>
        <v>0</v>
      </c>
      <c r="G531" s="16"/>
      <c r="H531" s="16">
        <f>ROUNDDOWN(D531*G531, 1)</f>
        <v>0</v>
      </c>
      <c r="I531" s="16"/>
      <c r="J531" s="16">
        <f>ROUNDDOWN(D531*I531, 1)</f>
        <v>0</v>
      </c>
      <c r="K531" s="16">
        <f t="shared" ref="K531:L533" si="50">E531+G531+I531</f>
        <v>0</v>
      </c>
      <c r="L531" s="16">
        <f t="shared" si="50"/>
        <v>0</v>
      </c>
      <c r="M531" s="13" t="s">
        <v>773</v>
      </c>
      <c r="O531" s="1" t="s">
        <v>319</v>
      </c>
      <c r="P531" s="1" t="s">
        <v>308</v>
      </c>
      <c r="Q531">
        <v>1</v>
      </c>
    </row>
    <row r="532" spans="1:20" ht="20.100000000000001" customHeight="1" x14ac:dyDescent="0.3">
      <c r="A532" s="13" t="s">
        <v>225</v>
      </c>
      <c r="B532" s="13" t="s">
        <v>218</v>
      </c>
      <c r="C532" s="15" t="s">
        <v>219</v>
      </c>
      <c r="D532" s="16">
        <v>0.104</v>
      </c>
      <c r="E532" s="16"/>
      <c r="F532" s="16">
        <f>ROUNDDOWN(D532*E532, 1)</f>
        <v>0</v>
      </c>
      <c r="G532" s="16"/>
      <c r="H532" s="16">
        <f>ROUNDDOWN(D532*G532, 1)</f>
        <v>0</v>
      </c>
      <c r="I532" s="16"/>
      <c r="J532" s="16">
        <f>ROUNDDOWN(D532*I532, 1)</f>
        <v>0</v>
      </c>
      <c r="K532" s="16">
        <f t="shared" si="50"/>
        <v>0</v>
      </c>
      <c r="L532" s="16">
        <f t="shared" si="50"/>
        <v>0</v>
      </c>
      <c r="M532" s="13" t="s">
        <v>379</v>
      </c>
      <c r="O532" s="1" t="s">
        <v>319</v>
      </c>
      <c r="P532" s="1" t="s">
        <v>308</v>
      </c>
      <c r="Q532">
        <v>1</v>
      </c>
    </row>
    <row r="533" spans="1:20" ht="20.100000000000001" customHeight="1" x14ac:dyDescent="0.3">
      <c r="A533" s="13" t="s">
        <v>459</v>
      </c>
      <c r="B533" s="14" t="str">
        <f>"인력품의 " &amp; N533*100 &amp; "%"</f>
        <v>인력품의 2%</v>
      </c>
      <c r="C533" s="15" t="s">
        <v>314</v>
      </c>
      <c r="D533" s="16">
        <v>1</v>
      </c>
      <c r="E533" s="16"/>
      <c r="F533" s="16">
        <v>0</v>
      </c>
      <c r="G533" s="16"/>
      <c r="H533" s="16">
        <v>0</v>
      </c>
      <c r="I533" s="16"/>
      <c r="J533" s="16">
        <f>ROUNDDOWN((I533)*N533, 1)</f>
        <v>0</v>
      </c>
      <c r="K533" s="16">
        <f t="shared" si="50"/>
        <v>0</v>
      </c>
      <c r="L533" s="16">
        <f t="shared" si="50"/>
        <v>0</v>
      </c>
      <c r="M533" s="14"/>
      <c r="N533">
        <v>0.02</v>
      </c>
      <c r="P533" s="1" t="s">
        <v>308</v>
      </c>
      <c r="Q533">
        <v>1</v>
      </c>
      <c r="R533" s="1" t="s">
        <v>173</v>
      </c>
      <c r="S533" s="1" t="s">
        <v>445</v>
      </c>
      <c r="T533" s="1" t="s">
        <v>460</v>
      </c>
    </row>
    <row r="534" spans="1:20" ht="20.100000000000001" customHeight="1" x14ac:dyDescent="0.3">
      <c r="A534" s="17" t="s">
        <v>320</v>
      </c>
      <c r="B534" s="18"/>
      <c r="C534" s="19"/>
      <c r="D534" s="20"/>
      <c r="E534" s="20"/>
      <c r="F534" s="20">
        <f>ROUNDDOWN(SUMIF(Q531:Q533, "1", F531:F533), 0)</f>
        <v>0</v>
      </c>
      <c r="G534" s="20"/>
      <c r="H534" s="20">
        <f>ROUNDDOWN(SUMIF(Q531:Q533, "1", H531:H533), 0)</f>
        <v>0</v>
      </c>
      <c r="I534" s="20"/>
      <c r="J534" s="20">
        <f>ROUNDDOWN(SUMIF(Q531:Q533, "1", J531:J533), 0)</f>
        <v>0</v>
      </c>
      <c r="K534" s="20"/>
      <c r="L534" s="20">
        <f>F534+H534+J534</f>
        <v>0</v>
      </c>
      <c r="M534" s="18"/>
    </row>
    <row r="535" spans="1:20" ht="20.100000000000001" customHeight="1" x14ac:dyDescent="0.3">
      <c r="A535" s="14"/>
      <c r="B535" s="14"/>
      <c r="C535" s="21"/>
      <c r="D535" s="16"/>
      <c r="E535" s="16"/>
      <c r="F535" s="16"/>
      <c r="G535" s="16"/>
      <c r="H535" s="16"/>
      <c r="I535" s="16"/>
      <c r="J535" s="16"/>
      <c r="K535" s="16"/>
      <c r="L535" s="16"/>
      <c r="M535" s="14"/>
    </row>
    <row r="536" spans="1:20" ht="20.100000000000001" customHeight="1" x14ac:dyDescent="0.3">
      <c r="A536" s="65" t="s">
        <v>774</v>
      </c>
      <c r="B536" s="66"/>
      <c r="C536" s="66"/>
      <c r="D536" s="66"/>
      <c r="E536" s="66"/>
      <c r="F536" s="66"/>
      <c r="G536" s="66"/>
      <c r="H536" s="66"/>
      <c r="I536" s="66"/>
      <c r="J536" s="66"/>
      <c r="K536" s="66"/>
      <c r="L536" s="66"/>
      <c r="M536" s="12" t="s">
        <v>775</v>
      </c>
    </row>
    <row r="537" spans="1:20" ht="20.100000000000001" customHeight="1" x14ac:dyDescent="0.3">
      <c r="A537" s="13" t="s">
        <v>59</v>
      </c>
      <c r="B537" s="13" t="s">
        <v>60</v>
      </c>
      <c r="C537" s="15" t="s">
        <v>33</v>
      </c>
      <c r="D537" s="16">
        <v>1.03</v>
      </c>
      <c r="E537" s="16"/>
      <c r="F537" s="16">
        <f>ROUNDDOWN(D537*E537, 1)</f>
        <v>0</v>
      </c>
      <c r="G537" s="16"/>
      <c r="H537" s="16">
        <f>ROUNDDOWN(D537*G537, 1)</f>
        <v>0</v>
      </c>
      <c r="I537" s="16"/>
      <c r="J537" s="16">
        <f>ROUNDDOWN(D537*I537, 1)</f>
        <v>0</v>
      </c>
      <c r="K537" s="16">
        <f t="shared" ref="K537:L540" si="51">E537+G537+I537</f>
        <v>0</v>
      </c>
      <c r="L537" s="16">
        <f t="shared" si="51"/>
        <v>0</v>
      </c>
      <c r="M537" s="14" t="s">
        <v>776</v>
      </c>
      <c r="O537" s="1" t="s">
        <v>312</v>
      </c>
      <c r="P537" s="1" t="s">
        <v>776</v>
      </c>
    </row>
    <row r="538" spans="1:20" ht="20.100000000000001" customHeight="1" x14ac:dyDescent="0.3">
      <c r="A538" s="13" t="s">
        <v>23</v>
      </c>
      <c r="B538" s="13" t="s">
        <v>26</v>
      </c>
      <c r="C538" s="15" t="s">
        <v>27</v>
      </c>
      <c r="D538" s="16">
        <v>3.7999999999999999E-2</v>
      </c>
      <c r="E538" s="16"/>
      <c r="F538" s="16">
        <f>ROUNDDOWN(D538*E538, 1)</f>
        <v>0</v>
      </c>
      <c r="G538" s="16"/>
      <c r="H538" s="16">
        <f>ROUNDDOWN(D538*G538, 1)</f>
        <v>0</v>
      </c>
      <c r="I538" s="16"/>
      <c r="J538" s="16">
        <f>ROUNDDOWN(D538*I538, 1)</f>
        <v>0</v>
      </c>
      <c r="K538" s="16">
        <f t="shared" si="51"/>
        <v>0</v>
      </c>
      <c r="L538" s="16">
        <f t="shared" si="51"/>
        <v>0</v>
      </c>
      <c r="M538" s="14" t="s">
        <v>776</v>
      </c>
      <c r="O538" s="1" t="s">
        <v>312</v>
      </c>
      <c r="P538" s="1" t="s">
        <v>776</v>
      </c>
    </row>
    <row r="539" spans="1:20" ht="20.100000000000001" customHeight="1" x14ac:dyDescent="0.3">
      <c r="A539" s="13" t="s">
        <v>777</v>
      </c>
      <c r="B539" s="14" t="str">
        <f>"주재료비의 " &amp; N539*100 &amp; "%"</f>
        <v>주재료비의 38%</v>
      </c>
      <c r="C539" s="15" t="s">
        <v>314</v>
      </c>
      <c r="D539" s="16">
        <v>1</v>
      </c>
      <c r="E539" s="16"/>
      <c r="F539" s="16">
        <f>ROUNDDOWN((E539)*N539, 1)</f>
        <v>0</v>
      </c>
      <c r="G539" s="16"/>
      <c r="H539" s="16">
        <v>0</v>
      </c>
      <c r="I539" s="16"/>
      <c r="J539" s="16">
        <v>0</v>
      </c>
      <c r="K539" s="16">
        <f t="shared" si="51"/>
        <v>0</v>
      </c>
      <c r="L539" s="16">
        <f t="shared" si="51"/>
        <v>0</v>
      </c>
      <c r="M539" s="14"/>
      <c r="N539">
        <v>0.38</v>
      </c>
      <c r="O539" s="1" t="s">
        <v>319</v>
      </c>
      <c r="P539" s="1" t="s">
        <v>308</v>
      </c>
      <c r="Q539">
        <v>1</v>
      </c>
      <c r="R539" s="1" t="s">
        <v>315</v>
      </c>
      <c r="S539" s="1" t="s">
        <v>316</v>
      </c>
    </row>
    <row r="540" spans="1:20" ht="20.100000000000001" customHeight="1" x14ac:dyDescent="0.3">
      <c r="A540" s="13" t="s">
        <v>778</v>
      </c>
      <c r="B540" s="14" t="str">
        <f>"주재료비의 " &amp; N540*100 &amp; "%"</f>
        <v>주재료비의 9%</v>
      </c>
      <c r="C540" s="15" t="s">
        <v>314</v>
      </c>
      <c r="D540" s="16">
        <v>1</v>
      </c>
      <c r="E540" s="16"/>
      <c r="F540" s="16">
        <f>ROUNDDOWN((E540)*N540, 1)</f>
        <v>0</v>
      </c>
      <c r="G540" s="16"/>
      <c r="H540" s="16">
        <v>0</v>
      </c>
      <c r="I540" s="16"/>
      <c r="J540" s="16">
        <v>0</v>
      </c>
      <c r="K540" s="16">
        <f t="shared" si="51"/>
        <v>0</v>
      </c>
      <c r="L540" s="16">
        <f t="shared" si="51"/>
        <v>0</v>
      </c>
      <c r="M540" s="14"/>
      <c r="N540">
        <v>0.09</v>
      </c>
      <c r="P540" s="1" t="s">
        <v>308</v>
      </c>
      <c r="Q540">
        <v>1</v>
      </c>
      <c r="R540" s="1" t="s">
        <v>315</v>
      </c>
      <c r="S540" s="1" t="s">
        <v>445</v>
      </c>
    </row>
    <row r="541" spans="1:20" ht="20.100000000000001" customHeight="1" x14ac:dyDescent="0.3">
      <c r="A541" s="17" t="s">
        <v>320</v>
      </c>
      <c r="B541" s="18"/>
      <c r="C541" s="19"/>
      <c r="D541" s="20"/>
      <c r="E541" s="20"/>
      <c r="F541" s="20">
        <f>ROUNDDOWN(SUMIF(Q537:Q540, "1", F537:F540), 0)</f>
        <v>0</v>
      </c>
      <c r="G541" s="20"/>
      <c r="H541" s="20">
        <f>ROUNDDOWN(SUMIF(Q537:Q540, "1", H537:H540), 0)</f>
        <v>0</v>
      </c>
      <c r="I541" s="20"/>
      <c r="J541" s="20">
        <f>ROUNDDOWN(SUMIF(Q537:Q540, "1", J537:J540), 0)</f>
        <v>0</v>
      </c>
      <c r="K541" s="20"/>
      <c r="L541" s="20">
        <f>F541+H541+J541</f>
        <v>0</v>
      </c>
      <c r="M541" s="18"/>
    </row>
    <row r="542" spans="1:20" ht="20.100000000000001" customHeight="1" x14ac:dyDescent="0.3">
      <c r="A542" s="14"/>
      <c r="B542" s="14"/>
      <c r="C542" s="21"/>
      <c r="D542" s="16"/>
      <c r="E542" s="16"/>
      <c r="F542" s="16"/>
      <c r="G542" s="16"/>
      <c r="H542" s="16"/>
      <c r="I542" s="16"/>
      <c r="J542" s="16"/>
      <c r="K542" s="16"/>
      <c r="L542" s="16"/>
      <c r="M542" s="14"/>
    </row>
    <row r="543" spans="1:20" ht="20.100000000000001" customHeight="1" x14ac:dyDescent="0.3">
      <c r="A543" s="65" t="s">
        <v>779</v>
      </c>
      <c r="B543" s="66"/>
      <c r="C543" s="66"/>
      <c r="D543" s="66"/>
      <c r="E543" s="66"/>
      <c r="F543" s="66"/>
      <c r="G543" s="66"/>
      <c r="H543" s="66"/>
      <c r="I543" s="66"/>
      <c r="J543" s="66"/>
      <c r="K543" s="66"/>
      <c r="L543" s="66"/>
      <c r="M543" s="12" t="s">
        <v>780</v>
      </c>
    </row>
    <row r="544" spans="1:20" ht="20.100000000000001" customHeight="1" x14ac:dyDescent="0.3">
      <c r="A544" s="13" t="s">
        <v>241</v>
      </c>
      <c r="B544" s="13" t="s">
        <v>218</v>
      </c>
      <c r="C544" s="15" t="s">
        <v>219</v>
      </c>
      <c r="D544" s="16">
        <v>8.8800000000000004E-2</v>
      </c>
      <c r="E544" s="16"/>
      <c r="F544" s="16">
        <f>ROUNDDOWN(D544*E544, 1)</f>
        <v>0</v>
      </c>
      <c r="G544" s="16"/>
      <c r="H544" s="16">
        <f>ROUNDDOWN(D544*G544, 1)</f>
        <v>0</v>
      </c>
      <c r="I544" s="16"/>
      <c r="J544" s="16">
        <f>ROUNDDOWN(D544*I544, 1)</f>
        <v>0</v>
      </c>
      <c r="K544" s="16">
        <f t="shared" ref="K544:L546" si="52">E544+G544+I544</f>
        <v>0</v>
      </c>
      <c r="L544" s="16">
        <f t="shared" si="52"/>
        <v>0</v>
      </c>
      <c r="M544" s="13" t="s">
        <v>781</v>
      </c>
      <c r="O544" s="1" t="s">
        <v>312</v>
      </c>
      <c r="P544" s="1" t="s">
        <v>308</v>
      </c>
      <c r="Q544">
        <v>1</v>
      </c>
    </row>
    <row r="545" spans="1:20" ht="20.100000000000001" customHeight="1" x14ac:dyDescent="0.3">
      <c r="A545" s="13" t="s">
        <v>225</v>
      </c>
      <c r="B545" s="13" t="s">
        <v>218</v>
      </c>
      <c r="C545" s="15" t="s">
        <v>219</v>
      </c>
      <c r="D545" s="16">
        <v>3.5199999999999995E-2</v>
      </c>
      <c r="E545" s="16"/>
      <c r="F545" s="16">
        <f>ROUNDDOWN(D545*E545, 1)</f>
        <v>0</v>
      </c>
      <c r="G545" s="16"/>
      <c r="H545" s="16">
        <f>ROUNDDOWN(D545*G545, 1)</f>
        <v>0</v>
      </c>
      <c r="I545" s="16"/>
      <c r="J545" s="16">
        <f>ROUNDDOWN(D545*I545, 1)</f>
        <v>0</v>
      </c>
      <c r="K545" s="16">
        <f t="shared" si="52"/>
        <v>0</v>
      </c>
      <c r="L545" s="16">
        <f t="shared" si="52"/>
        <v>0</v>
      </c>
      <c r="M545" s="13" t="s">
        <v>379</v>
      </c>
      <c r="O545" s="1" t="s">
        <v>312</v>
      </c>
      <c r="P545" s="1" t="s">
        <v>308</v>
      </c>
      <c r="Q545">
        <v>1</v>
      </c>
    </row>
    <row r="546" spans="1:20" ht="20.100000000000001" customHeight="1" x14ac:dyDescent="0.3">
      <c r="A546" s="13" t="s">
        <v>443</v>
      </c>
      <c r="B546" s="14" t="str">
        <f>"인력품의 " &amp; N546*100 &amp; "%"</f>
        <v>인력품의 1%</v>
      </c>
      <c r="C546" s="15" t="s">
        <v>314</v>
      </c>
      <c r="D546" s="16">
        <v>1</v>
      </c>
      <c r="E546" s="16"/>
      <c r="F546" s="16">
        <f>ROUNDDOWN((E546)*N546, 1)</f>
        <v>0</v>
      </c>
      <c r="G546" s="16"/>
      <c r="H546" s="16">
        <v>0</v>
      </c>
      <c r="I546" s="16"/>
      <c r="J546" s="16">
        <v>0</v>
      </c>
      <c r="K546" s="16">
        <f t="shared" si="52"/>
        <v>0</v>
      </c>
      <c r="L546" s="16">
        <f t="shared" si="52"/>
        <v>0</v>
      </c>
      <c r="M546" s="14"/>
      <c r="N546">
        <v>0.01</v>
      </c>
      <c r="P546" s="1" t="s">
        <v>308</v>
      </c>
      <c r="Q546">
        <v>1</v>
      </c>
      <c r="R546" s="1" t="s">
        <v>444</v>
      </c>
      <c r="S546" s="1" t="s">
        <v>316</v>
      </c>
    </row>
    <row r="547" spans="1:20" ht="20.100000000000001" customHeight="1" x14ac:dyDescent="0.3">
      <c r="A547" s="17" t="s">
        <v>320</v>
      </c>
      <c r="B547" s="18"/>
      <c r="C547" s="19"/>
      <c r="D547" s="20"/>
      <c r="E547" s="20"/>
      <c r="F547" s="20">
        <f>ROUNDDOWN(SUMIF(Q544:Q546, "1", F544:F546), 0)</f>
        <v>0</v>
      </c>
      <c r="G547" s="20"/>
      <c r="H547" s="20">
        <f>ROUNDDOWN(SUMIF(Q544:Q546, "1", H544:H546), 0)</f>
        <v>0</v>
      </c>
      <c r="I547" s="20"/>
      <c r="J547" s="20">
        <f>ROUNDDOWN(SUMIF(Q544:Q546, "1", J544:J546), 0)</f>
        <v>0</v>
      </c>
      <c r="K547" s="20"/>
      <c r="L547" s="20">
        <f>F547+H547+J547</f>
        <v>0</v>
      </c>
      <c r="M547" s="18"/>
    </row>
    <row r="548" spans="1:20" ht="20.100000000000001" customHeight="1" x14ac:dyDescent="0.3">
      <c r="A548" s="14"/>
      <c r="B548" s="14"/>
      <c r="C548" s="21"/>
      <c r="D548" s="16"/>
      <c r="E548" s="16"/>
      <c r="F548" s="16"/>
      <c r="G548" s="16"/>
      <c r="H548" s="16"/>
      <c r="I548" s="16"/>
      <c r="J548" s="16"/>
      <c r="K548" s="16"/>
      <c r="L548" s="16"/>
      <c r="M548" s="14"/>
    </row>
    <row r="549" spans="1:20" ht="20.100000000000001" customHeight="1" x14ac:dyDescent="0.3">
      <c r="A549" s="65" t="s">
        <v>782</v>
      </c>
      <c r="B549" s="66"/>
      <c r="C549" s="66"/>
      <c r="D549" s="66"/>
      <c r="E549" s="66"/>
      <c r="F549" s="66"/>
      <c r="G549" s="66"/>
      <c r="H549" s="66"/>
      <c r="I549" s="66"/>
      <c r="J549" s="66"/>
      <c r="K549" s="66"/>
      <c r="L549" s="66"/>
      <c r="M549" s="12" t="s">
        <v>783</v>
      </c>
    </row>
    <row r="550" spans="1:20" ht="20.100000000000001" customHeight="1" x14ac:dyDescent="0.3">
      <c r="A550" s="13" t="s">
        <v>784</v>
      </c>
      <c r="B550" s="13" t="s">
        <v>785</v>
      </c>
      <c r="C550" s="15" t="s">
        <v>36</v>
      </c>
      <c r="D550" s="16">
        <v>1</v>
      </c>
      <c r="E550" s="16"/>
      <c r="F550" s="16">
        <f>ROUNDDOWN(D550*E550, 1)</f>
        <v>0</v>
      </c>
      <c r="G550" s="16"/>
      <c r="H550" s="16">
        <f>ROUNDDOWN(D550*G550, 1)</f>
        <v>0</v>
      </c>
      <c r="I550" s="16"/>
      <c r="J550" s="16">
        <f>ROUNDDOWN(D550*I550, 1)</f>
        <v>0</v>
      </c>
      <c r="K550" s="16">
        <f>E550+G550+I550</f>
        <v>0</v>
      </c>
      <c r="L550" s="16">
        <f>F550+H550+J550</f>
        <v>0</v>
      </c>
      <c r="M550" s="13" t="s">
        <v>786</v>
      </c>
      <c r="O550" s="1" t="s">
        <v>507</v>
      </c>
      <c r="P550" s="1" t="s">
        <v>308</v>
      </c>
      <c r="Q550">
        <v>1</v>
      </c>
      <c r="T550" s="1" t="s">
        <v>787</v>
      </c>
    </row>
    <row r="551" spans="1:20" ht="20.100000000000001" customHeight="1" x14ac:dyDescent="0.3">
      <c r="A551" s="13" t="s">
        <v>788</v>
      </c>
      <c r="B551" s="13" t="s">
        <v>789</v>
      </c>
      <c r="C551" s="15" t="s">
        <v>36</v>
      </c>
      <c r="D551" s="16">
        <v>1</v>
      </c>
      <c r="E551" s="16"/>
      <c r="F551" s="16">
        <f>ROUNDDOWN(D551*E551, 1)</f>
        <v>0</v>
      </c>
      <c r="G551" s="16"/>
      <c r="H551" s="16">
        <f>ROUNDDOWN(D551*G551, 1)</f>
        <v>0</v>
      </c>
      <c r="I551" s="16"/>
      <c r="J551" s="16">
        <f>ROUNDDOWN(D551*I551, 1)</f>
        <v>0</v>
      </c>
      <c r="K551" s="16">
        <f>E551+G551+I551</f>
        <v>0</v>
      </c>
      <c r="L551" s="16">
        <f>F551+H551+J551</f>
        <v>0</v>
      </c>
      <c r="M551" s="13" t="s">
        <v>790</v>
      </c>
      <c r="O551" s="1" t="s">
        <v>507</v>
      </c>
      <c r="P551" s="1" t="s">
        <v>308</v>
      </c>
      <c r="Q551">
        <v>1</v>
      </c>
      <c r="T551" s="1" t="s">
        <v>791</v>
      </c>
    </row>
    <row r="552" spans="1:20" ht="20.100000000000001" customHeight="1" x14ac:dyDescent="0.3">
      <c r="A552" s="17" t="s">
        <v>320</v>
      </c>
      <c r="B552" s="18"/>
      <c r="C552" s="19"/>
      <c r="D552" s="20"/>
      <c r="E552" s="20"/>
      <c r="F552" s="20">
        <f>ROUNDDOWN(SUMIF(Q550:Q551, "1", F550:F551), 0)</f>
        <v>0</v>
      </c>
      <c r="G552" s="20"/>
      <c r="H552" s="20">
        <f>ROUNDDOWN(SUMIF(Q550:Q551, "1", H550:H551), 0)</f>
        <v>0</v>
      </c>
      <c r="I552" s="20"/>
      <c r="J552" s="20">
        <f>ROUNDDOWN(SUMIF(Q550:Q551, "1", J550:J551), 0)</f>
        <v>0</v>
      </c>
      <c r="K552" s="20"/>
      <c r="L552" s="20">
        <f>F552+H552+J552</f>
        <v>0</v>
      </c>
      <c r="M552" s="18"/>
    </row>
    <row r="553" spans="1:20" ht="20.100000000000001" customHeight="1" x14ac:dyDescent="0.3">
      <c r="A553" s="14"/>
      <c r="B553" s="14"/>
      <c r="C553" s="21"/>
      <c r="D553" s="16"/>
      <c r="E553" s="16"/>
      <c r="F553" s="16"/>
      <c r="G553" s="16"/>
      <c r="H553" s="16"/>
      <c r="I553" s="16"/>
      <c r="J553" s="16"/>
      <c r="K553" s="16"/>
      <c r="L553" s="16"/>
      <c r="M553" s="14"/>
    </row>
    <row r="554" spans="1:20" ht="20.100000000000001" customHeight="1" x14ac:dyDescent="0.3">
      <c r="A554" s="65" t="s">
        <v>792</v>
      </c>
      <c r="B554" s="66"/>
      <c r="C554" s="66"/>
      <c r="D554" s="66"/>
      <c r="E554" s="66"/>
      <c r="F554" s="66"/>
      <c r="G554" s="66"/>
      <c r="H554" s="66"/>
      <c r="I554" s="66"/>
      <c r="J554" s="66"/>
      <c r="K554" s="66"/>
      <c r="L554" s="66"/>
      <c r="M554" s="12" t="s">
        <v>793</v>
      </c>
    </row>
    <row r="555" spans="1:20" ht="20.100000000000001" customHeight="1" x14ac:dyDescent="0.3">
      <c r="A555" s="13" t="s">
        <v>221</v>
      </c>
      <c r="B555" s="13" t="s">
        <v>218</v>
      </c>
      <c r="C555" s="15" t="s">
        <v>219</v>
      </c>
      <c r="D555" s="16">
        <v>3.04E-2</v>
      </c>
      <c r="E555" s="16"/>
      <c r="F555" s="16">
        <f>ROUNDDOWN(D555*E555, 1)</f>
        <v>0</v>
      </c>
      <c r="G555" s="16"/>
      <c r="H555" s="16">
        <f>ROUNDDOWN(D555*G555, 1)</f>
        <v>0</v>
      </c>
      <c r="I555" s="16"/>
      <c r="J555" s="16">
        <f>ROUNDDOWN(D555*I555, 1)</f>
        <v>0</v>
      </c>
      <c r="K555" s="16">
        <f t="shared" ref="K555:L558" si="53">E555+G555+I555</f>
        <v>0</v>
      </c>
      <c r="L555" s="16">
        <f t="shared" si="53"/>
        <v>0</v>
      </c>
      <c r="M555" s="13" t="s">
        <v>692</v>
      </c>
      <c r="O555" s="1" t="s">
        <v>312</v>
      </c>
      <c r="P555" s="1" t="s">
        <v>308</v>
      </c>
      <c r="Q555">
        <v>1</v>
      </c>
    </row>
    <row r="556" spans="1:20" ht="20.100000000000001" customHeight="1" x14ac:dyDescent="0.3">
      <c r="A556" s="13" t="s">
        <v>225</v>
      </c>
      <c r="B556" s="13" t="s">
        <v>218</v>
      </c>
      <c r="C556" s="15" t="s">
        <v>219</v>
      </c>
      <c r="D556" s="16">
        <v>1.04E-2</v>
      </c>
      <c r="E556" s="16"/>
      <c r="F556" s="16">
        <f>ROUNDDOWN(D556*E556, 1)</f>
        <v>0</v>
      </c>
      <c r="G556" s="16"/>
      <c r="H556" s="16">
        <f>ROUNDDOWN(D556*G556, 1)</f>
        <v>0</v>
      </c>
      <c r="I556" s="16"/>
      <c r="J556" s="16">
        <f>ROUNDDOWN(D556*I556, 1)</f>
        <v>0</v>
      </c>
      <c r="K556" s="16">
        <f t="shared" si="53"/>
        <v>0</v>
      </c>
      <c r="L556" s="16">
        <f t="shared" si="53"/>
        <v>0</v>
      </c>
      <c r="M556" s="13" t="s">
        <v>379</v>
      </c>
      <c r="O556" s="1" t="s">
        <v>312</v>
      </c>
      <c r="P556" s="1" t="s">
        <v>308</v>
      </c>
      <c r="Q556">
        <v>1</v>
      </c>
    </row>
    <row r="557" spans="1:20" ht="20.100000000000001" customHeight="1" x14ac:dyDescent="0.3">
      <c r="A557" s="13" t="s">
        <v>443</v>
      </c>
      <c r="B557" s="14" t="str">
        <f>"인력품의 " &amp; N557*100 &amp; "%"</f>
        <v>인력품의 2%</v>
      </c>
      <c r="C557" s="15" t="s">
        <v>314</v>
      </c>
      <c r="D557" s="16">
        <v>1</v>
      </c>
      <c r="E557" s="16"/>
      <c r="F557" s="16">
        <f>ROUNDDOWN((E557)*N557, 1)</f>
        <v>0</v>
      </c>
      <c r="G557" s="16"/>
      <c r="H557" s="16">
        <v>0</v>
      </c>
      <c r="I557" s="16"/>
      <c r="J557" s="16">
        <v>0</v>
      </c>
      <c r="K557" s="16">
        <f t="shared" si="53"/>
        <v>0</v>
      </c>
      <c r="L557" s="16">
        <f t="shared" si="53"/>
        <v>0</v>
      </c>
      <c r="M557" s="14"/>
      <c r="N557">
        <v>0.02</v>
      </c>
      <c r="P557" s="1" t="s">
        <v>308</v>
      </c>
      <c r="Q557">
        <v>1</v>
      </c>
      <c r="R557" s="1" t="s">
        <v>444</v>
      </c>
      <c r="S557" s="1" t="s">
        <v>316</v>
      </c>
    </row>
    <row r="558" spans="1:20" ht="20.100000000000001" customHeight="1" x14ac:dyDescent="0.3">
      <c r="A558" s="13" t="s">
        <v>278</v>
      </c>
      <c r="B558" s="13" t="s">
        <v>352</v>
      </c>
      <c r="C558" s="15" t="s">
        <v>350</v>
      </c>
      <c r="D558" s="16">
        <v>0.1</v>
      </c>
      <c r="E558" s="16"/>
      <c r="F558" s="16">
        <f>ROUNDDOWN(D558*E558, 1)</f>
        <v>0</v>
      </c>
      <c r="G558" s="16"/>
      <c r="H558" s="16">
        <f>ROUNDDOWN(D558*G558, 1)</f>
        <v>0</v>
      </c>
      <c r="I558" s="16"/>
      <c r="J558" s="16">
        <f>ROUNDDOWN(D558*I558, 1)</f>
        <v>0</v>
      </c>
      <c r="K558" s="16">
        <f t="shared" si="53"/>
        <v>0</v>
      </c>
      <c r="L558" s="16">
        <f t="shared" si="53"/>
        <v>0</v>
      </c>
      <c r="M558" s="13" t="s">
        <v>351</v>
      </c>
      <c r="O558" s="1" t="s">
        <v>507</v>
      </c>
      <c r="P558" s="1" t="s">
        <v>308</v>
      </c>
      <c r="Q558">
        <v>1</v>
      </c>
    </row>
    <row r="559" spans="1:20" ht="20.100000000000001" customHeight="1" x14ac:dyDescent="0.3">
      <c r="A559" s="17" t="s">
        <v>320</v>
      </c>
      <c r="B559" s="18"/>
      <c r="C559" s="19"/>
      <c r="D559" s="20"/>
      <c r="E559" s="20"/>
      <c r="F559" s="20">
        <f>ROUNDDOWN(SUMIF(Q555:Q558, "1", F555:F558), 0)</f>
        <v>0</v>
      </c>
      <c r="G559" s="20"/>
      <c r="H559" s="20">
        <f>ROUNDDOWN(SUMIF(Q555:Q558, "1", H555:H558), 0)</f>
        <v>0</v>
      </c>
      <c r="I559" s="20"/>
      <c r="J559" s="20">
        <f>ROUNDDOWN(SUMIF(Q555:Q558, "1", J555:J558), 0)</f>
        <v>0</v>
      </c>
      <c r="K559" s="20"/>
      <c r="L559" s="20">
        <f>F559+H559+J559</f>
        <v>0</v>
      </c>
      <c r="M559" s="18"/>
    </row>
    <row r="560" spans="1:20" ht="20.100000000000001" customHeight="1" x14ac:dyDescent="0.3">
      <c r="A560" s="14"/>
      <c r="B560" s="14"/>
      <c r="C560" s="21"/>
      <c r="D560" s="16"/>
      <c r="E560" s="16"/>
      <c r="F560" s="16"/>
      <c r="G560" s="16"/>
      <c r="H560" s="16"/>
      <c r="I560" s="16"/>
      <c r="J560" s="16"/>
      <c r="K560" s="16"/>
      <c r="L560" s="16"/>
      <c r="M560" s="14"/>
    </row>
    <row r="561" spans="1:20" ht="20.100000000000001" customHeight="1" x14ac:dyDescent="0.3">
      <c r="A561" s="65" t="s">
        <v>794</v>
      </c>
      <c r="B561" s="66"/>
      <c r="C561" s="66"/>
      <c r="D561" s="66"/>
      <c r="E561" s="66"/>
      <c r="F561" s="66"/>
      <c r="G561" s="66"/>
      <c r="H561" s="66"/>
      <c r="I561" s="66"/>
      <c r="J561" s="66"/>
      <c r="K561" s="66"/>
      <c r="L561" s="66"/>
      <c r="M561" s="12" t="s">
        <v>679</v>
      </c>
    </row>
    <row r="562" spans="1:20" ht="20.100000000000001" customHeight="1" x14ac:dyDescent="0.3">
      <c r="A562" s="13" t="s">
        <v>235</v>
      </c>
      <c r="B562" s="13" t="s">
        <v>218</v>
      </c>
      <c r="C562" s="15" t="s">
        <v>219</v>
      </c>
      <c r="D562" s="16">
        <v>7.3359999999999996E-3</v>
      </c>
      <c r="E562" s="16"/>
      <c r="F562" s="16">
        <f>ROUNDDOWN(D562*E562, 1)</f>
        <v>0</v>
      </c>
      <c r="G562" s="16"/>
      <c r="H562" s="16">
        <f>ROUNDDOWN(D562*G562, 1)</f>
        <v>0</v>
      </c>
      <c r="I562" s="16"/>
      <c r="J562" s="16">
        <f>ROUNDDOWN(D562*I562, 1)</f>
        <v>0</v>
      </c>
      <c r="K562" s="16">
        <f t="shared" ref="K562:L567" si="54">E562+G562+I562</f>
        <v>0</v>
      </c>
      <c r="L562" s="16">
        <f t="shared" si="54"/>
        <v>0</v>
      </c>
      <c r="M562" s="13" t="s">
        <v>680</v>
      </c>
      <c r="O562" s="1" t="s">
        <v>319</v>
      </c>
      <c r="P562" s="1" t="s">
        <v>308</v>
      </c>
      <c r="Q562">
        <v>1</v>
      </c>
    </row>
    <row r="563" spans="1:20" ht="20.100000000000001" customHeight="1" x14ac:dyDescent="0.3">
      <c r="A563" s="13" t="s">
        <v>229</v>
      </c>
      <c r="B563" s="13" t="s">
        <v>218</v>
      </c>
      <c r="C563" s="15" t="s">
        <v>219</v>
      </c>
      <c r="D563" s="16">
        <v>2.6719999999999999E-3</v>
      </c>
      <c r="E563" s="16"/>
      <c r="F563" s="16">
        <f>ROUNDDOWN(D563*E563, 1)</f>
        <v>0</v>
      </c>
      <c r="G563" s="16"/>
      <c r="H563" s="16">
        <f>ROUNDDOWN(D563*G563, 1)</f>
        <v>0</v>
      </c>
      <c r="I563" s="16"/>
      <c r="J563" s="16">
        <f>ROUNDDOWN(D563*I563, 1)</f>
        <v>0</v>
      </c>
      <c r="K563" s="16">
        <f t="shared" si="54"/>
        <v>0</v>
      </c>
      <c r="L563" s="16">
        <f t="shared" si="54"/>
        <v>0</v>
      </c>
      <c r="M563" s="13" t="s">
        <v>681</v>
      </c>
      <c r="O563" s="1" t="s">
        <v>319</v>
      </c>
      <c r="P563" s="1" t="s">
        <v>308</v>
      </c>
      <c r="Q563">
        <v>1</v>
      </c>
    </row>
    <row r="564" spans="1:20" ht="20.100000000000001" customHeight="1" x14ac:dyDescent="0.3">
      <c r="A564" s="13" t="s">
        <v>240</v>
      </c>
      <c r="B564" s="13" t="s">
        <v>218</v>
      </c>
      <c r="C564" s="15" t="s">
        <v>219</v>
      </c>
      <c r="D564" s="16">
        <v>2E-3</v>
      </c>
      <c r="E564" s="16"/>
      <c r="F564" s="16">
        <f>ROUNDDOWN(D564*E564, 1)</f>
        <v>0</v>
      </c>
      <c r="G564" s="16"/>
      <c r="H564" s="16">
        <f>ROUNDDOWN(D564*G564, 1)</f>
        <v>0</v>
      </c>
      <c r="I564" s="16"/>
      <c r="J564" s="16">
        <f>ROUNDDOWN(D564*I564, 1)</f>
        <v>0</v>
      </c>
      <c r="K564" s="16">
        <f t="shared" si="54"/>
        <v>0</v>
      </c>
      <c r="L564" s="16">
        <f t="shared" si="54"/>
        <v>0</v>
      </c>
      <c r="M564" s="13" t="s">
        <v>682</v>
      </c>
      <c r="O564" s="1" t="s">
        <v>319</v>
      </c>
      <c r="P564" s="1" t="s">
        <v>308</v>
      </c>
      <c r="Q564">
        <v>1</v>
      </c>
    </row>
    <row r="565" spans="1:20" ht="20.100000000000001" customHeight="1" x14ac:dyDescent="0.3">
      <c r="A565" s="13" t="s">
        <v>225</v>
      </c>
      <c r="B565" s="13" t="s">
        <v>218</v>
      </c>
      <c r="C565" s="15" t="s">
        <v>219</v>
      </c>
      <c r="D565" s="16">
        <v>1.328E-3</v>
      </c>
      <c r="E565" s="16"/>
      <c r="F565" s="16">
        <f>ROUNDDOWN(D565*E565, 1)</f>
        <v>0</v>
      </c>
      <c r="G565" s="16"/>
      <c r="H565" s="16">
        <f>ROUNDDOWN(D565*G565, 1)</f>
        <v>0</v>
      </c>
      <c r="I565" s="16"/>
      <c r="J565" s="16">
        <f>ROUNDDOWN(D565*I565, 1)</f>
        <v>0</v>
      </c>
      <c r="K565" s="16">
        <f t="shared" si="54"/>
        <v>0</v>
      </c>
      <c r="L565" s="16">
        <f t="shared" si="54"/>
        <v>0</v>
      </c>
      <c r="M565" s="13" t="s">
        <v>379</v>
      </c>
      <c r="O565" s="1" t="s">
        <v>319</v>
      </c>
      <c r="P565" s="1" t="s">
        <v>308</v>
      </c>
      <c r="Q565">
        <v>1</v>
      </c>
    </row>
    <row r="566" spans="1:20" ht="20.100000000000001" customHeight="1" x14ac:dyDescent="0.3">
      <c r="A566" s="13" t="s">
        <v>459</v>
      </c>
      <c r="B566" s="14" t="str">
        <f>"인력품의 " &amp; N566*100 &amp; "%"</f>
        <v>인력품의 4%</v>
      </c>
      <c r="C566" s="15" t="s">
        <v>314</v>
      </c>
      <c r="D566" s="16">
        <v>1</v>
      </c>
      <c r="E566" s="16"/>
      <c r="F566" s="16">
        <v>0</v>
      </c>
      <c r="G566" s="16"/>
      <c r="H566" s="16">
        <v>0</v>
      </c>
      <c r="I566" s="16"/>
      <c r="J566" s="16">
        <f>ROUNDDOWN((I566)*N566, 1)</f>
        <v>0</v>
      </c>
      <c r="K566" s="16">
        <f t="shared" si="54"/>
        <v>0</v>
      </c>
      <c r="L566" s="16">
        <f t="shared" si="54"/>
        <v>0</v>
      </c>
      <c r="M566" s="14"/>
      <c r="N566">
        <v>0.04</v>
      </c>
      <c r="P566" s="1" t="s">
        <v>308</v>
      </c>
      <c r="Q566">
        <v>1</v>
      </c>
      <c r="R566" s="1" t="s">
        <v>173</v>
      </c>
      <c r="S566" s="1" t="s">
        <v>445</v>
      </c>
      <c r="T566" s="1" t="s">
        <v>460</v>
      </c>
    </row>
    <row r="567" spans="1:20" ht="20.100000000000001" customHeight="1" x14ac:dyDescent="0.3">
      <c r="A567" s="13" t="s">
        <v>449</v>
      </c>
      <c r="B567" s="14" t="str">
        <f>"인력품의 " &amp; N567*100 &amp; "%"</f>
        <v>인력품의 2%</v>
      </c>
      <c r="C567" s="15" t="s">
        <v>314</v>
      </c>
      <c r="D567" s="16">
        <v>1</v>
      </c>
      <c r="E567" s="16"/>
      <c r="F567" s="16">
        <f>ROUNDDOWN((E567)*N567, 1)</f>
        <v>0</v>
      </c>
      <c r="G567" s="16"/>
      <c r="H567" s="16">
        <v>0</v>
      </c>
      <c r="I567" s="16"/>
      <c r="J567" s="16">
        <v>0</v>
      </c>
      <c r="K567" s="16">
        <f t="shared" si="54"/>
        <v>0</v>
      </c>
      <c r="L567" s="16">
        <f t="shared" si="54"/>
        <v>0</v>
      </c>
      <c r="M567" s="14"/>
      <c r="N567">
        <v>0.02</v>
      </c>
      <c r="P567" s="1" t="s">
        <v>308</v>
      </c>
      <c r="Q567">
        <v>1</v>
      </c>
      <c r="R567" s="1" t="s">
        <v>444</v>
      </c>
      <c r="S567" s="1" t="s">
        <v>445</v>
      </c>
      <c r="T567" s="1" t="s">
        <v>326</v>
      </c>
    </row>
    <row r="568" spans="1:20" ht="20.100000000000001" customHeight="1" x14ac:dyDescent="0.3">
      <c r="A568" s="17" t="s">
        <v>320</v>
      </c>
      <c r="B568" s="18"/>
      <c r="C568" s="19"/>
      <c r="D568" s="20"/>
      <c r="E568" s="20"/>
      <c r="F568" s="20">
        <f>ROUNDDOWN(SUMIF(Q562:Q567, "1", F562:F567), 0)</f>
        <v>0</v>
      </c>
      <c r="G568" s="20"/>
      <c r="H568" s="20">
        <f>ROUNDDOWN(SUMIF(Q562:Q567, "1", H562:H567), 0)</f>
        <v>0</v>
      </c>
      <c r="I568" s="20"/>
      <c r="J568" s="20">
        <f>ROUNDDOWN(SUMIF(Q562:Q567, "1", J562:J567), 0)</f>
        <v>0</v>
      </c>
      <c r="K568" s="20"/>
      <c r="L568" s="20">
        <f>F568+H568+J568</f>
        <v>0</v>
      </c>
      <c r="M568" s="18"/>
    </row>
    <row r="569" spans="1:20" ht="20.100000000000001" customHeight="1" x14ac:dyDescent="0.3">
      <c r="A569" s="14"/>
      <c r="B569" s="14"/>
      <c r="C569" s="21"/>
      <c r="D569" s="16"/>
      <c r="E569" s="16"/>
      <c r="F569" s="16"/>
      <c r="G569" s="16"/>
      <c r="H569" s="16"/>
      <c r="I569" s="16"/>
      <c r="J569" s="16"/>
      <c r="K569" s="16"/>
      <c r="L569" s="16"/>
      <c r="M569" s="14"/>
    </row>
    <row r="570" spans="1:20" ht="20.100000000000001" customHeight="1" x14ac:dyDescent="0.3">
      <c r="A570" s="65" t="s">
        <v>795</v>
      </c>
      <c r="B570" s="66"/>
      <c r="C570" s="66"/>
      <c r="D570" s="66"/>
      <c r="E570" s="66"/>
      <c r="F570" s="66"/>
      <c r="G570" s="66"/>
      <c r="H570" s="66"/>
      <c r="I570" s="66"/>
      <c r="J570" s="66"/>
      <c r="K570" s="66"/>
      <c r="L570" s="66"/>
      <c r="M570" s="12" t="s">
        <v>572</v>
      </c>
    </row>
    <row r="571" spans="1:20" ht="20.100000000000001" customHeight="1" x14ac:dyDescent="0.3">
      <c r="A571" s="13" t="s">
        <v>178</v>
      </c>
      <c r="B571" s="13" t="s">
        <v>179</v>
      </c>
      <c r="C571" s="15" t="s">
        <v>44</v>
      </c>
      <c r="D571" s="16">
        <v>0.16600000000000001</v>
      </c>
      <c r="E571" s="16"/>
      <c r="F571" s="16">
        <f>ROUNDDOWN(D571*E571, 1)</f>
        <v>0</v>
      </c>
      <c r="G571" s="16"/>
      <c r="H571" s="16">
        <f>ROUNDDOWN(D571*G571, 1)</f>
        <v>0</v>
      </c>
      <c r="I571" s="16"/>
      <c r="J571" s="16">
        <f>ROUNDDOWN(D571*I571, 1)</f>
        <v>0</v>
      </c>
      <c r="K571" s="16">
        <f t="shared" ref="K571:L573" si="55">E571+G571+I571</f>
        <v>0</v>
      </c>
      <c r="L571" s="16">
        <f t="shared" si="55"/>
        <v>0</v>
      </c>
      <c r="M571" s="13" t="s">
        <v>796</v>
      </c>
      <c r="O571" s="1" t="s">
        <v>574</v>
      </c>
      <c r="P571" s="1" t="s">
        <v>308</v>
      </c>
      <c r="Q571">
        <v>1</v>
      </c>
    </row>
    <row r="572" spans="1:20" ht="20.100000000000001" customHeight="1" x14ac:dyDescent="0.3">
      <c r="A572" s="13" t="s">
        <v>144</v>
      </c>
      <c r="B572" s="13" t="s">
        <v>146</v>
      </c>
      <c r="C572" s="15" t="s">
        <v>44</v>
      </c>
      <c r="D572" s="16">
        <v>8.0000000000000002E-3</v>
      </c>
      <c r="E572" s="16"/>
      <c r="F572" s="16">
        <f>ROUNDDOWN(D572*E572, 1)</f>
        <v>0</v>
      </c>
      <c r="G572" s="16"/>
      <c r="H572" s="16">
        <f>ROUNDDOWN(D572*G572, 1)</f>
        <v>0</v>
      </c>
      <c r="I572" s="16"/>
      <c r="J572" s="16">
        <f>ROUNDDOWN(D572*I572, 1)</f>
        <v>0</v>
      </c>
      <c r="K572" s="16">
        <f t="shared" si="55"/>
        <v>0</v>
      </c>
      <c r="L572" s="16">
        <f t="shared" si="55"/>
        <v>0</v>
      </c>
      <c r="M572" s="13" t="s">
        <v>575</v>
      </c>
      <c r="O572" s="1" t="s">
        <v>574</v>
      </c>
      <c r="P572" s="1" t="s">
        <v>308</v>
      </c>
      <c r="Q572">
        <v>1</v>
      </c>
    </row>
    <row r="573" spans="1:20" ht="20.100000000000001" customHeight="1" x14ac:dyDescent="0.3">
      <c r="A573" s="13" t="s">
        <v>797</v>
      </c>
      <c r="B573" s="13" t="s">
        <v>798</v>
      </c>
      <c r="C573" s="15" t="s">
        <v>36</v>
      </c>
      <c r="D573" s="16">
        <v>1</v>
      </c>
      <c r="E573" s="16"/>
      <c r="F573" s="16">
        <f>ROUNDDOWN(D573*E573, 1)</f>
        <v>0</v>
      </c>
      <c r="G573" s="16"/>
      <c r="H573" s="16">
        <f>ROUNDDOWN(D573*G573, 1)</f>
        <v>0</v>
      </c>
      <c r="I573" s="16"/>
      <c r="J573" s="16">
        <f>ROUNDDOWN(D573*I573, 1)</f>
        <v>0</v>
      </c>
      <c r="K573" s="16">
        <f t="shared" si="55"/>
        <v>0</v>
      </c>
      <c r="L573" s="16">
        <f t="shared" si="55"/>
        <v>0</v>
      </c>
      <c r="M573" s="13" t="s">
        <v>799</v>
      </c>
      <c r="P573" s="1" t="s">
        <v>308</v>
      </c>
      <c r="Q573">
        <v>1</v>
      </c>
      <c r="T573" s="1" t="s">
        <v>800</v>
      </c>
    </row>
    <row r="574" spans="1:20" ht="20.100000000000001" customHeight="1" x14ac:dyDescent="0.3">
      <c r="A574" s="17" t="s">
        <v>320</v>
      </c>
      <c r="B574" s="18"/>
      <c r="C574" s="19"/>
      <c r="D574" s="20"/>
      <c r="E574" s="20"/>
      <c r="F574" s="20">
        <f>ROUNDDOWN(SUMIF(Q571:Q573, "1", F571:F573), 0)</f>
        <v>0</v>
      </c>
      <c r="G574" s="20"/>
      <c r="H574" s="20">
        <f>ROUNDDOWN(SUMIF(Q571:Q573, "1", H571:H573), 0)</f>
        <v>0</v>
      </c>
      <c r="I574" s="20"/>
      <c r="J574" s="20">
        <f>ROUNDDOWN(SUMIF(Q571:Q573, "1", J571:J573), 0)</f>
        <v>0</v>
      </c>
      <c r="K574" s="20"/>
      <c r="L574" s="20">
        <f>F574+H574+J574</f>
        <v>0</v>
      </c>
      <c r="M574" s="18"/>
    </row>
    <row r="575" spans="1:20" ht="20.100000000000001" customHeight="1" x14ac:dyDescent="0.3">
      <c r="A575" s="14"/>
      <c r="B575" s="14"/>
      <c r="C575" s="21"/>
      <c r="D575" s="16"/>
      <c r="E575" s="16"/>
      <c r="F575" s="16"/>
      <c r="G575" s="16"/>
      <c r="H575" s="16"/>
      <c r="I575" s="16"/>
      <c r="J575" s="16"/>
      <c r="K575" s="16"/>
      <c r="L575" s="16"/>
      <c r="M575" s="14"/>
    </row>
    <row r="576" spans="1:20" ht="20.100000000000001" customHeight="1" x14ac:dyDescent="0.3">
      <c r="A576" s="65" t="s">
        <v>801</v>
      </c>
      <c r="B576" s="66"/>
      <c r="C576" s="66"/>
      <c r="D576" s="66"/>
      <c r="E576" s="66"/>
      <c r="F576" s="66"/>
      <c r="G576" s="66"/>
      <c r="H576" s="66"/>
      <c r="I576" s="66"/>
      <c r="J576" s="66"/>
      <c r="K576" s="66"/>
      <c r="L576" s="66"/>
      <c r="M576" s="12" t="s">
        <v>572</v>
      </c>
    </row>
    <row r="577" spans="1:19" ht="20.100000000000001" customHeight="1" x14ac:dyDescent="0.3">
      <c r="A577" s="13" t="s">
        <v>222</v>
      </c>
      <c r="B577" s="13" t="s">
        <v>218</v>
      </c>
      <c r="C577" s="15" t="s">
        <v>219</v>
      </c>
      <c r="D577" s="16">
        <v>1.6E-2</v>
      </c>
      <c r="E577" s="16"/>
      <c r="F577" s="16">
        <f>ROUNDDOWN(D577*E577, 1)</f>
        <v>0</v>
      </c>
      <c r="G577" s="16"/>
      <c r="H577" s="16">
        <f>ROUNDDOWN(D577*G577, 1)</f>
        <v>0</v>
      </c>
      <c r="I577" s="16"/>
      <c r="J577" s="16">
        <f>ROUNDDOWN(D577*I577, 1)</f>
        <v>0</v>
      </c>
      <c r="K577" s="16">
        <f t="shared" ref="K577:L581" si="56">E577+G577+I577</f>
        <v>0</v>
      </c>
      <c r="L577" s="16">
        <f t="shared" si="56"/>
        <v>0</v>
      </c>
      <c r="M577" s="13" t="s">
        <v>576</v>
      </c>
      <c r="O577" s="1" t="s">
        <v>312</v>
      </c>
      <c r="P577" s="1" t="s">
        <v>308</v>
      </c>
      <c r="Q577">
        <v>1</v>
      </c>
    </row>
    <row r="578" spans="1:19" ht="20.100000000000001" customHeight="1" x14ac:dyDescent="0.3">
      <c r="A578" s="13" t="s">
        <v>225</v>
      </c>
      <c r="B578" s="13" t="s">
        <v>218</v>
      </c>
      <c r="C578" s="15" t="s">
        <v>219</v>
      </c>
      <c r="D578" s="16">
        <v>3.2000000000000002E-3</v>
      </c>
      <c r="E578" s="16"/>
      <c r="F578" s="16">
        <f>ROUNDDOWN(D578*E578, 1)</f>
        <v>0</v>
      </c>
      <c r="G578" s="16"/>
      <c r="H578" s="16">
        <f>ROUNDDOWN(D578*G578, 1)</f>
        <v>0</v>
      </c>
      <c r="I578" s="16"/>
      <c r="J578" s="16">
        <f>ROUNDDOWN(D578*I578, 1)</f>
        <v>0</v>
      </c>
      <c r="K578" s="16">
        <f t="shared" si="56"/>
        <v>0</v>
      </c>
      <c r="L578" s="16">
        <f t="shared" si="56"/>
        <v>0</v>
      </c>
      <c r="M578" s="13" t="s">
        <v>379</v>
      </c>
      <c r="O578" s="1" t="s">
        <v>312</v>
      </c>
      <c r="P578" s="1" t="s">
        <v>308</v>
      </c>
      <c r="Q578">
        <v>1</v>
      </c>
    </row>
    <row r="579" spans="1:19" ht="20.100000000000001" customHeight="1" x14ac:dyDescent="0.3">
      <c r="A579" s="13" t="s">
        <v>222</v>
      </c>
      <c r="B579" s="13" t="s">
        <v>218</v>
      </c>
      <c r="C579" s="15" t="s">
        <v>219</v>
      </c>
      <c r="D579" s="16">
        <v>1.6E-2</v>
      </c>
      <c r="E579" s="16"/>
      <c r="F579" s="16">
        <f>ROUNDDOWN(D579*E579, 1)</f>
        <v>0</v>
      </c>
      <c r="G579" s="16"/>
      <c r="H579" s="16">
        <f>ROUNDDOWN(D579*G579, 1)</f>
        <v>0</v>
      </c>
      <c r="I579" s="16"/>
      <c r="J579" s="16">
        <f>ROUNDDOWN(D579*I579, 1)</f>
        <v>0</v>
      </c>
      <c r="K579" s="16">
        <f t="shared" si="56"/>
        <v>0</v>
      </c>
      <c r="L579" s="16">
        <f t="shared" si="56"/>
        <v>0</v>
      </c>
      <c r="M579" s="13" t="s">
        <v>576</v>
      </c>
      <c r="O579" s="1" t="s">
        <v>312</v>
      </c>
      <c r="P579" s="1" t="s">
        <v>308</v>
      </c>
      <c r="Q579">
        <v>1</v>
      </c>
    </row>
    <row r="580" spans="1:19" ht="20.100000000000001" customHeight="1" x14ac:dyDescent="0.3">
      <c r="A580" s="13" t="s">
        <v>225</v>
      </c>
      <c r="B580" s="13" t="s">
        <v>218</v>
      </c>
      <c r="C580" s="15" t="s">
        <v>219</v>
      </c>
      <c r="D580" s="16">
        <v>3.2000000000000002E-3</v>
      </c>
      <c r="E580" s="16"/>
      <c r="F580" s="16">
        <f>ROUNDDOWN(D580*E580, 1)</f>
        <v>0</v>
      </c>
      <c r="G580" s="16"/>
      <c r="H580" s="16">
        <f>ROUNDDOWN(D580*G580, 1)</f>
        <v>0</v>
      </c>
      <c r="I580" s="16"/>
      <c r="J580" s="16">
        <f>ROUNDDOWN(D580*I580, 1)</f>
        <v>0</v>
      </c>
      <c r="K580" s="16">
        <f t="shared" si="56"/>
        <v>0</v>
      </c>
      <c r="L580" s="16">
        <f t="shared" si="56"/>
        <v>0</v>
      </c>
      <c r="M580" s="13" t="s">
        <v>379</v>
      </c>
      <c r="O580" s="1" t="s">
        <v>312</v>
      </c>
      <c r="P580" s="1" t="s">
        <v>308</v>
      </c>
      <c r="Q580">
        <v>1</v>
      </c>
    </row>
    <row r="581" spans="1:19" ht="20.100000000000001" customHeight="1" x14ac:dyDescent="0.3">
      <c r="A581" s="13" t="s">
        <v>443</v>
      </c>
      <c r="B581" s="14" t="str">
        <f>"노무비의 " &amp; N581*100 &amp; "%"</f>
        <v>노무비의 2%</v>
      </c>
      <c r="C581" s="15" t="s">
        <v>314</v>
      </c>
      <c r="D581" s="16">
        <v>1</v>
      </c>
      <c r="E581" s="16"/>
      <c r="F581" s="16">
        <f>ROUNDDOWN((E581)*N581, 1)</f>
        <v>0</v>
      </c>
      <c r="G581" s="16"/>
      <c r="H581" s="16">
        <v>0</v>
      </c>
      <c r="I581" s="16"/>
      <c r="J581" s="16">
        <v>0</v>
      </c>
      <c r="K581" s="16">
        <f t="shared" si="56"/>
        <v>0</v>
      </c>
      <c r="L581" s="16">
        <f t="shared" si="56"/>
        <v>0</v>
      </c>
      <c r="M581" s="14"/>
      <c r="N581">
        <v>0.02</v>
      </c>
      <c r="P581" s="1" t="s">
        <v>308</v>
      </c>
      <c r="Q581">
        <v>1</v>
      </c>
      <c r="R581" s="1" t="s">
        <v>444</v>
      </c>
      <c r="S581" s="1" t="s">
        <v>316</v>
      </c>
    </row>
    <row r="582" spans="1:19" ht="20.100000000000001" customHeight="1" x14ac:dyDescent="0.3">
      <c r="A582" s="17" t="s">
        <v>320</v>
      </c>
      <c r="B582" s="18"/>
      <c r="C582" s="19"/>
      <c r="D582" s="20"/>
      <c r="E582" s="20"/>
      <c r="F582" s="20">
        <f>ROUNDDOWN(SUMIF(Q577:Q581, "1", F577:F581), 0)</f>
        <v>0</v>
      </c>
      <c r="G582" s="20"/>
      <c r="H582" s="20">
        <f>ROUNDDOWN(SUMIF(Q577:Q581, "1", H577:H581), 0)</f>
        <v>0</v>
      </c>
      <c r="I582" s="20"/>
      <c r="J582" s="20">
        <f>ROUNDDOWN(SUMIF(Q577:Q581, "1", J577:J581), 0)</f>
        <v>0</v>
      </c>
      <c r="K582" s="20"/>
      <c r="L582" s="20">
        <f>F582+H582+J582</f>
        <v>0</v>
      </c>
      <c r="M582" s="18"/>
    </row>
    <row r="583" spans="1:19" ht="20.100000000000001" customHeight="1" x14ac:dyDescent="0.3">
      <c r="A583" s="14"/>
      <c r="B583" s="14"/>
      <c r="C583" s="21"/>
      <c r="D583" s="16"/>
      <c r="E583" s="16"/>
      <c r="F583" s="16"/>
      <c r="G583" s="16"/>
      <c r="H583" s="16"/>
      <c r="I583" s="16"/>
      <c r="J583" s="16"/>
      <c r="K583" s="16"/>
      <c r="L583" s="16"/>
      <c r="M583" s="14"/>
    </row>
    <row r="584" spans="1:19" ht="20.100000000000001" customHeight="1" x14ac:dyDescent="0.3">
      <c r="A584" s="65" t="s">
        <v>802</v>
      </c>
      <c r="B584" s="66"/>
      <c r="C584" s="66"/>
      <c r="D584" s="66"/>
      <c r="E584" s="66"/>
      <c r="F584" s="66"/>
      <c r="G584" s="66"/>
      <c r="H584" s="66"/>
      <c r="I584" s="66"/>
      <c r="J584" s="66"/>
      <c r="K584" s="66"/>
      <c r="L584" s="66"/>
      <c r="M584" s="22"/>
    </row>
    <row r="585" spans="1:19" ht="20.100000000000001" customHeight="1" x14ac:dyDescent="0.3">
      <c r="A585" s="13" t="s">
        <v>139</v>
      </c>
      <c r="B585" s="13" t="s">
        <v>140</v>
      </c>
      <c r="C585" s="15" t="s">
        <v>21</v>
      </c>
      <c r="D585" s="16">
        <v>13.0845</v>
      </c>
      <c r="E585" s="16"/>
      <c r="F585" s="16">
        <f>ROUNDDOWN(D585*E585, 1)</f>
        <v>0</v>
      </c>
      <c r="G585" s="16"/>
      <c r="H585" s="16">
        <f>ROUNDDOWN(D585*G585, 1)</f>
        <v>0</v>
      </c>
      <c r="I585" s="16"/>
      <c r="J585" s="16">
        <f>ROUNDDOWN(D585*I585, 1)</f>
        <v>0</v>
      </c>
      <c r="K585" s="16">
        <f t="shared" ref="K585:L587" si="57">E585+G585+I585</f>
        <v>0</v>
      </c>
      <c r="L585" s="16">
        <f t="shared" si="57"/>
        <v>0</v>
      </c>
      <c r="M585" s="13" t="s">
        <v>803</v>
      </c>
      <c r="O585" s="1" t="s">
        <v>312</v>
      </c>
      <c r="P585" s="1" t="s">
        <v>308</v>
      </c>
      <c r="Q585">
        <v>1</v>
      </c>
    </row>
    <row r="586" spans="1:19" ht="20.100000000000001" customHeight="1" x14ac:dyDescent="0.3">
      <c r="A586" s="13" t="s">
        <v>804</v>
      </c>
      <c r="B586" s="13" t="s">
        <v>805</v>
      </c>
      <c r="C586" s="15" t="s">
        <v>21</v>
      </c>
      <c r="D586" s="16">
        <v>11.89</v>
      </c>
      <c r="E586" s="16"/>
      <c r="F586" s="16">
        <f>ROUNDDOWN(D586*E586, 1)</f>
        <v>0</v>
      </c>
      <c r="G586" s="16"/>
      <c r="H586" s="16">
        <f>ROUNDDOWN(D586*G586, 1)</f>
        <v>0</v>
      </c>
      <c r="I586" s="16"/>
      <c r="J586" s="16">
        <f>ROUNDDOWN(D586*I586, 1)</f>
        <v>0</v>
      </c>
      <c r="K586" s="16">
        <f t="shared" si="57"/>
        <v>0</v>
      </c>
      <c r="L586" s="16">
        <f t="shared" si="57"/>
        <v>0</v>
      </c>
      <c r="M586" s="13" t="s">
        <v>806</v>
      </c>
      <c r="P586" s="1" t="s">
        <v>308</v>
      </c>
      <c r="Q586">
        <v>1</v>
      </c>
    </row>
    <row r="587" spans="1:19" ht="20.100000000000001" customHeight="1" x14ac:dyDescent="0.3">
      <c r="A587" s="13" t="s">
        <v>187</v>
      </c>
      <c r="B587" s="13" t="s">
        <v>188</v>
      </c>
      <c r="C587" s="15" t="s">
        <v>21</v>
      </c>
      <c r="D587" s="16">
        <v>0.83</v>
      </c>
      <c r="E587" s="16"/>
      <c r="F587" s="16">
        <f>ROUNDDOWN(D587*E587, 1)</f>
        <v>0</v>
      </c>
      <c r="G587" s="16"/>
      <c r="H587" s="16">
        <f>ROUNDDOWN(D587*G587, 1)</f>
        <v>0</v>
      </c>
      <c r="I587" s="16"/>
      <c r="J587" s="16">
        <f>ROUNDDOWN(D587*I587, 1)</f>
        <v>0</v>
      </c>
      <c r="K587" s="16">
        <f t="shared" si="57"/>
        <v>0</v>
      </c>
      <c r="L587" s="16">
        <f t="shared" si="57"/>
        <v>0</v>
      </c>
      <c r="M587" s="13" t="s">
        <v>807</v>
      </c>
      <c r="O587" s="1" t="s">
        <v>312</v>
      </c>
      <c r="P587" s="1" t="s">
        <v>308</v>
      </c>
      <c r="Q587">
        <v>1</v>
      </c>
    </row>
    <row r="588" spans="1:19" ht="20.100000000000001" customHeight="1" x14ac:dyDescent="0.3">
      <c r="A588" s="17" t="s">
        <v>320</v>
      </c>
      <c r="B588" s="18"/>
      <c r="C588" s="19"/>
      <c r="D588" s="20"/>
      <c r="E588" s="20"/>
      <c r="F588" s="20">
        <f>ROUNDDOWN(SUMIF(Q585:Q587, "1", F585:F587), 0)</f>
        <v>0</v>
      </c>
      <c r="G588" s="20"/>
      <c r="H588" s="20">
        <f>ROUNDDOWN(SUMIF(Q585:Q587, "1", H585:H587), 0)</f>
        <v>0</v>
      </c>
      <c r="I588" s="20"/>
      <c r="J588" s="20">
        <f>ROUNDDOWN(SUMIF(Q585:Q587, "1", J585:J587), 0)</f>
        <v>0</v>
      </c>
      <c r="K588" s="20"/>
      <c r="L588" s="20">
        <f>F588+H588+J588</f>
        <v>0</v>
      </c>
      <c r="M588" s="18"/>
    </row>
    <row r="589" spans="1:19" ht="20.100000000000001" customHeight="1" x14ac:dyDescent="0.3">
      <c r="A589" s="14"/>
      <c r="B589" s="14"/>
      <c r="C589" s="21"/>
      <c r="D589" s="16"/>
      <c r="E589" s="16"/>
      <c r="F589" s="16"/>
      <c r="G589" s="16"/>
      <c r="H589" s="16"/>
      <c r="I589" s="16"/>
      <c r="J589" s="16"/>
      <c r="K589" s="16"/>
      <c r="L589" s="16"/>
      <c r="M589" s="14"/>
    </row>
    <row r="590" spans="1:19" ht="20.100000000000001" customHeight="1" x14ac:dyDescent="0.3">
      <c r="A590" s="65" t="s">
        <v>808</v>
      </c>
      <c r="B590" s="66"/>
      <c r="C590" s="66"/>
      <c r="D590" s="66"/>
      <c r="E590" s="66"/>
      <c r="F590" s="66"/>
      <c r="G590" s="66"/>
      <c r="H590" s="66"/>
      <c r="I590" s="66"/>
      <c r="J590" s="66"/>
      <c r="K590" s="66"/>
      <c r="L590" s="66"/>
      <c r="M590" s="22"/>
    </row>
    <row r="591" spans="1:19" ht="20.100000000000001" customHeight="1" x14ac:dyDescent="0.3">
      <c r="A591" s="13" t="s">
        <v>19</v>
      </c>
      <c r="B591" s="13" t="s">
        <v>22</v>
      </c>
      <c r="C591" s="15" t="s">
        <v>21</v>
      </c>
      <c r="D591" s="16">
        <v>3.09</v>
      </c>
      <c r="E591" s="16"/>
      <c r="F591" s="16">
        <f>ROUNDDOWN(D591*E591, 1)</f>
        <v>0</v>
      </c>
      <c r="G591" s="16"/>
      <c r="H591" s="16">
        <f>ROUNDDOWN(D591*G591, 1)</f>
        <v>0</v>
      </c>
      <c r="I591" s="16"/>
      <c r="J591" s="16">
        <f>ROUNDDOWN(D591*I591, 1)</f>
        <v>0</v>
      </c>
      <c r="K591" s="16">
        <f t="shared" ref="K591:L595" si="58">E591+G591+I591</f>
        <v>0</v>
      </c>
      <c r="L591" s="16">
        <f t="shared" si="58"/>
        <v>0</v>
      </c>
      <c r="M591" s="13" t="s">
        <v>809</v>
      </c>
      <c r="O591" s="1" t="s">
        <v>312</v>
      </c>
      <c r="P591" s="1" t="s">
        <v>308</v>
      </c>
      <c r="Q591">
        <v>1</v>
      </c>
    </row>
    <row r="592" spans="1:19" ht="20.100000000000001" customHeight="1" x14ac:dyDescent="0.3">
      <c r="A592" s="13" t="s">
        <v>469</v>
      </c>
      <c r="B592" s="13" t="s">
        <v>470</v>
      </c>
      <c r="C592" s="15" t="s">
        <v>21</v>
      </c>
      <c r="D592" s="16">
        <v>2.95</v>
      </c>
      <c r="E592" s="16"/>
      <c r="F592" s="16">
        <f>ROUNDDOWN(D592*E592, 1)</f>
        <v>0</v>
      </c>
      <c r="G592" s="16"/>
      <c r="H592" s="16">
        <f>ROUNDDOWN(D592*G592, 1)</f>
        <v>0</v>
      </c>
      <c r="I592" s="16"/>
      <c r="J592" s="16">
        <f>ROUNDDOWN(D592*I592, 1)</f>
        <v>0</v>
      </c>
      <c r="K592" s="16">
        <f t="shared" si="58"/>
        <v>0</v>
      </c>
      <c r="L592" s="16">
        <f t="shared" si="58"/>
        <v>0</v>
      </c>
      <c r="M592" s="13" t="s">
        <v>471</v>
      </c>
      <c r="P592" s="1" t="s">
        <v>308</v>
      </c>
      <c r="Q592">
        <v>1</v>
      </c>
    </row>
    <row r="593" spans="1:20" ht="20.100000000000001" customHeight="1" x14ac:dyDescent="0.3">
      <c r="A593" s="13" t="s">
        <v>472</v>
      </c>
      <c r="B593" s="13" t="s">
        <v>473</v>
      </c>
      <c r="C593" s="15" t="s">
        <v>36</v>
      </c>
      <c r="D593" s="16">
        <v>0.16</v>
      </c>
      <c r="E593" s="16"/>
      <c r="F593" s="16">
        <f>ROUNDDOWN(D593*E593, 1)</f>
        <v>0</v>
      </c>
      <c r="G593" s="16"/>
      <c r="H593" s="16">
        <f>ROUNDDOWN(D593*G593, 1)</f>
        <v>0</v>
      </c>
      <c r="I593" s="16"/>
      <c r="J593" s="16">
        <f>ROUNDDOWN(D593*I593, 1)</f>
        <v>0</v>
      </c>
      <c r="K593" s="16">
        <f t="shared" si="58"/>
        <v>0</v>
      </c>
      <c r="L593" s="16">
        <f t="shared" si="58"/>
        <v>0</v>
      </c>
      <c r="M593" s="13" t="s">
        <v>474</v>
      </c>
      <c r="P593" s="1" t="s">
        <v>308</v>
      </c>
      <c r="Q593">
        <v>1</v>
      </c>
    </row>
    <row r="594" spans="1:20" ht="20.100000000000001" customHeight="1" x14ac:dyDescent="0.3">
      <c r="A594" s="13" t="s">
        <v>797</v>
      </c>
      <c r="B594" s="13" t="s">
        <v>810</v>
      </c>
      <c r="C594" s="15" t="s">
        <v>36</v>
      </c>
      <c r="D594" s="16">
        <v>0.16</v>
      </c>
      <c r="E594" s="16"/>
      <c r="F594" s="16">
        <f>ROUNDDOWN(D594*E594, 1)</f>
        <v>0</v>
      </c>
      <c r="G594" s="16"/>
      <c r="H594" s="16">
        <f>ROUNDDOWN(D594*G594, 1)</f>
        <v>0</v>
      </c>
      <c r="I594" s="16"/>
      <c r="J594" s="16">
        <f>ROUNDDOWN(D594*I594, 1)</f>
        <v>0</v>
      </c>
      <c r="K594" s="16">
        <f t="shared" si="58"/>
        <v>0</v>
      </c>
      <c r="L594" s="16">
        <f t="shared" si="58"/>
        <v>0</v>
      </c>
      <c r="M594" s="13" t="s">
        <v>811</v>
      </c>
      <c r="P594" s="1" t="s">
        <v>308</v>
      </c>
      <c r="Q594">
        <v>1</v>
      </c>
    </row>
    <row r="595" spans="1:20" ht="20.100000000000001" customHeight="1" x14ac:dyDescent="0.3">
      <c r="A595" s="13" t="s">
        <v>183</v>
      </c>
      <c r="B595" s="13" t="s">
        <v>184</v>
      </c>
      <c r="C595" s="15" t="s">
        <v>21</v>
      </c>
      <c r="D595" s="16">
        <v>0.10299999999999999</v>
      </c>
      <c r="E595" s="16"/>
      <c r="F595" s="16">
        <f>ROUNDDOWN(D595*E595, 1)</f>
        <v>0</v>
      </c>
      <c r="G595" s="16"/>
      <c r="H595" s="16">
        <f>ROUNDDOWN(D595*G595, 1)</f>
        <v>0</v>
      </c>
      <c r="I595" s="16"/>
      <c r="J595" s="16">
        <f>ROUNDDOWN(D595*I595, 1)</f>
        <v>0</v>
      </c>
      <c r="K595" s="16">
        <f t="shared" si="58"/>
        <v>0</v>
      </c>
      <c r="L595" s="16">
        <f t="shared" si="58"/>
        <v>0</v>
      </c>
      <c r="M595" s="13" t="s">
        <v>418</v>
      </c>
      <c r="O595" s="1" t="s">
        <v>312</v>
      </c>
      <c r="P595" s="1" t="s">
        <v>308</v>
      </c>
      <c r="Q595">
        <v>1</v>
      </c>
    </row>
    <row r="596" spans="1:20" ht="20.100000000000001" customHeight="1" x14ac:dyDescent="0.3">
      <c r="A596" s="17" t="s">
        <v>320</v>
      </c>
      <c r="B596" s="18"/>
      <c r="C596" s="19"/>
      <c r="D596" s="20"/>
      <c r="E596" s="20"/>
      <c r="F596" s="20">
        <f>ROUNDDOWN(SUMIF(Q591:Q595, "1", F591:F595), 0)</f>
        <v>0</v>
      </c>
      <c r="G596" s="20"/>
      <c r="H596" s="20">
        <f>ROUNDDOWN(SUMIF(Q591:Q595, "1", H591:H595), 0)</f>
        <v>0</v>
      </c>
      <c r="I596" s="20"/>
      <c r="J596" s="20">
        <f>ROUNDDOWN(SUMIF(Q591:Q595, "1", J591:J595), 0)</f>
        <v>0</v>
      </c>
      <c r="K596" s="20"/>
      <c r="L596" s="20">
        <f>F596+H596+J596</f>
        <v>0</v>
      </c>
      <c r="M596" s="18"/>
    </row>
    <row r="597" spans="1:20" ht="20.100000000000001" customHeight="1" x14ac:dyDescent="0.3">
      <c r="A597" s="14"/>
      <c r="B597" s="14"/>
      <c r="C597" s="21"/>
      <c r="D597" s="16"/>
      <c r="E597" s="16"/>
      <c r="F597" s="16"/>
      <c r="G597" s="16"/>
      <c r="H597" s="16"/>
      <c r="I597" s="16"/>
      <c r="J597" s="16"/>
      <c r="K597" s="16"/>
      <c r="L597" s="16"/>
      <c r="M597" s="14"/>
    </row>
    <row r="598" spans="1:20" ht="20.100000000000001" customHeight="1" x14ac:dyDescent="0.3">
      <c r="A598" s="65" t="s">
        <v>812</v>
      </c>
      <c r="B598" s="66"/>
      <c r="C598" s="66"/>
      <c r="D598" s="66"/>
      <c r="E598" s="66"/>
      <c r="F598" s="66"/>
      <c r="G598" s="66"/>
      <c r="H598" s="66"/>
      <c r="I598" s="66"/>
      <c r="J598" s="66"/>
      <c r="K598" s="66"/>
      <c r="L598" s="66"/>
      <c r="M598" s="12" t="s">
        <v>769</v>
      </c>
    </row>
    <row r="599" spans="1:20" ht="20.100000000000001" customHeight="1" x14ac:dyDescent="0.3">
      <c r="A599" s="13" t="s">
        <v>222</v>
      </c>
      <c r="B599" s="13" t="s">
        <v>218</v>
      </c>
      <c r="C599" s="15" t="s">
        <v>219</v>
      </c>
      <c r="D599" s="16">
        <v>2.8000000000000004E-2</v>
      </c>
      <c r="E599" s="16"/>
      <c r="F599" s="16">
        <f>ROUNDDOWN(D599*E599, 1)</f>
        <v>0</v>
      </c>
      <c r="G599" s="16"/>
      <c r="H599" s="16">
        <f>ROUNDDOWN(D599*G599, 1)</f>
        <v>0</v>
      </c>
      <c r="I599" s="16"/>
      <c r="J599" s="16">
        <f>ROUNDDOWN(D599*I599, 1)</f>
        <v>0</v>
      </c>
      <c r="K599" s="16">
        <f t="shared" ref="K599:L603" si="59">E599+G599+I599</f>
        <v>0</v>
      </c>
      <c r="L599" s="16">
        <f t="shared" si="59"/>
        <v>0</v>
      </c>
      <c r="M599" s="13" t="s">
        <v>576</v>
      </c>
      <c r="O599" s="1" t="s">
        <v>319</v>
      </c>
      <c r="P599" s="1" t="s">
        <v>308</v>
      </c>
      <c r="Q599">
        <v>1</v>
      </c>
    </row>
    <row r="600" spans="1:20" ht="20.100000000000001" customHeight="1" x14ac:dyDescent="0.3">
      <c r="A600" s="13" t="s">
        <v>225</v>
      </c>
      <c r="B600" s="13" t="s">
        <v>218</v>
      </c>
      <c r="C600" s="15" t="s">
        <v>219</v>
      </c>
      <c r="D600" s="16">
        <v>8.0000000000000002E-3</v>
      </c>
      <c r="E600" s="16"/>
      <c r="F600" s="16">
        <f>ROUNDDOWN(D600*E600, 1)</f>
        <v>0</v>
      </c>
      <c r="G600" s="16"/>
      <c r="H600" s="16">
        <f>ROUNDDOWN(D600*G600, 1)</f>
        <v>0</v>
      </c>
      <c r="I600" s="16"/>
      <c r="J600" s="16">
        <f>ROUNDDOWN(D600*I600, 1)</f>
        <v>0</v>
      </c>
      <c r="K600" s="16">
        <f t="shared" si="59"/>
        <v>0</v>
      </c>
      <c r="L600" s="16">
        <f t="shared" si="59"/>
        <v>0</v>
      </c>
      <c r="M600" s="13" t="s">
        <v>379</v>
      </c>
      <c r="O600" s="1" t="s">
        <v>319</v>
      </c>
      <c r="P600" s="1" t="s">
        <v>308</v>
      </c>
      <c r="Q600">
        <v>1</v>
      </c>
    </row>
    <row r="601" spans="1:20" ht="20.100000000000001" customHeight="1" x14ac:dyDescent="0.3">
      <c r="A601" s="13" t="s">
        <v>759</v>
      </c>
      <c r="B601" s="14" t="str">
        <f>"인력품의 " &amp; N601*100 &amp; "%"</f>
        <v>인력품의 4%</v>
      </c>
      <c r="C601" s="15" t="s">
        <v>314</v>
      </c>
      <c r="D601" s="16">
        <v>1</v>
      </c>
      <c r="E601" s="16"/>
      <c r="F601" s="16">
        <f>ROUNDDOWN((E601)*N601, 1)</f>
        <v>0</v>
      </c>
      <c r="G601" s="16"/>
      <c r="H601" s="16">
        <v>0</v>
      </c>
      <c r="I601" s="16"/>
      <c r="J601" s="16">
        <v>0</v>
      </c>
      <c r="K601" s="16">
        <f t="shared" si="59"/>
        <v>0</v>
      </c>
      <c r="L601" s="16">
        <f t="shared" si="59"/>
        <v>0</v>
      </c>
      <c r="M601" s="14"/>
      <c r="N601">
        <v>0.04</v>
      </c>
      <c r="P601" s="1" t="s">
        <v>308</v>
      </c>
      <c r="Q601">
        <v>1</v>
      </c>
      <c r="R601" s="1" t="s">
        <v>444</v>
      </c>
      <c r="S601" s="1" t="s">
        <v>445</v>
      </c>
      <c r="T601" s="1" t="s">
        <v>326</v>
      </c>
    </row>
    <row r="602" spans="1:20" ht="20.100000000000001" customHeight="1" x14ac:dyDescent="0.3">
      <c r="A602" s="13" t="s">
        <v>197</v>
      </c>
      <c r="B602" s="13" t="s">
        <v>200</v>
      </c>
      <c r="C602" s="15" t="s">
        <v>21</v>
      </c>
      <c r="D602" s="16">
        <v>0.32500000000000001</v>
      </c>
      <c r="E602" s="16"/>
      <c r="F602" s="16">
        <f>ROUNDDOWN(D602*E602, 1)</f>
        <v>0</v>
      </c>
      <c r="G602" s="16"/>
      <c r="H602" s="16">
        <f>ROUNDDOWN(D602*G602, 1)</f>
        <v>0</v>
      </c>
      <c r="I602" s="16"/>
      <c r="J602" s="16">
        <f>ROUNDDOWN(D602*I602, 1)</f>
        <v>0</v>
      </c>
      <c r="K602" s="16">
        <f t="shared" si="59"/>
        <v>0</v>
      </c>
      <c r="L602" s="16">
        <f t="shared" si="59"/>
        <v>0</v>
      </c>
      <c r="M602" s="13" t="s">
        <v>770</v>
      </c>
      <c r="O602" s="1" t="s">
        <v>312</v>
      </c>
      <c r="P602" s="1" t="s">
        <v>308</v>
      </c>
      <c r="Q602">
        <v>1</v>
      </c>
    </row>
    <row r="603" spans="1:20" ht="20.100000000000001" customHeight="1" x14ac:dyDescent="0.3">
      <c r="A603" s="13" t="s">
        <v>197</v>
      </c>
      <c r="B603" s="13" t="s">
        <v>201</v>
      </c>
      <c r="C603" s="15" t="s">
        <v>74</v>
      </c>
      <c r="D603" s="16">
        <v>0.66700000000000004</v>
      </c>
      <c r="E603" s="16"/>
      <c r="F603" s="16">
        <f>ROUNDDOWN(D603*E603, 1)</f>
        <v>0</v>
      </c>
      <c r="G603" s="16"/>
      <c r="H603" s="16">
        <f>ROUNDDOWN(D603*G603, 1)</f>
        <v>0</v>
      </c>
      <c r="I603" s="16"/>
      <c r="J603" s="16">
        <f>ROUNDDOWN(D603*I603, 1)</f>
        <v>0</v>
      </c>
      <c r="K603" s="16">
        <f t="shared" si="59"/>
        <v>0</v>
      </c>
      <c r="L603" s="16">
        <f t="shared" si="59"/>
        <v>0</v>
      </c>
      <c r="M603" s="13" t="s">
        <v>813</v>
      </c>
      <c r="O603" s="1" t="s">
        <v>312</v>
      </c>
      <c r="P603" s="1" t="s">
        <v>308</v>
      </c>
      <c r="Q603">
        <v>1</v>
      </c>
      <c r="T603" s="1" t="s">
        <v>21</v>
      </c>
    </row>
    <row r="604" spans="1:20" ht="20.100000000000001" customHeight="1" x14ac:dyDescent="0.3">
      <c r="A604" s="17" t="s">
        <v>320</v>
      </c>
      <c r="B604" s="18"/>
      <c r="C604" s="19"/>
      <c r="D604" s="20"/>
      <c r="E604" s="20"/>
      <c r="F604" s="20">
        <f>ROUNDDOWN(SUMIF(Q599:Q603, "1", F599:F603), 0)</f>
        <v>0</v>
      </c>
      <c r="G604" s="20"/>
      <c r="H604" s="20">
        <f>ROUNDDOWN(SUMIF(Q599:Q603, "1", H599:H603), 0)</f>
        <v>0</v>
      </c>
      <c r="I604" s="20"/>
      <c r="J604" s="20">
        <f>ROUNDDOWN(SUMIF(Q599:Q603, "1", J599:J603), 0)</f>
        <v>0</v>
      </c>
      <c r="K604" s="20"/>
      <c r="L604" s="20">
        <f>F604+H604+J604</f>
        <v>0</v>
      </c>
      <c r="M604" s="18"/>
    </row>
    <row r="605" spans="1:20" ht="20.100000000000001" customHeight="1" x14ac:dyDescent="0.3">
      <c r="A605" s="14"/>
      <c r="B605" s="14"/>
      <c r="C605" s="21"/>
      <c r="D605" s="16"/>
      <c r="E605" s="16"/>
      <c r="F605" s="16"/>
      <c r="G605" s="16"/>
      <c r="H605" s="16"/>
      <c r="I605" s="16"/>
      <c r="J605" s="16"/>
      <c r="K605" s="16"/>
      <c r="L605" s="16"/>
      <c r="M605" s="14"/>
    </row>
    <row r="606" spans="1:20" ht="20.100000000000001" customHeight="1" x14ac:dyDescent="0.3">
      <c r="A606" s="65" t="s">
        <v>814</v>
      </c>
      <c r="B606" s="66"/>
      <c r="C606" s="66"/>
      <c r="D606" s="66"/>
      <c r="E606" s="66"/>
      <c r="F606" s="66"/>
      <c r="G606" s="66"/>
      <c r="H606" s="66"/>
      <c r="I606" s="66"/>
      <c r="J606" s="66"/>
      <c r="K606" s="66"/>
      <c r="L606" s="66"/>
      <c r="M606" s="12" t="s">
        <v>736</v>
      </c>
    </row>
    <row r="607" spans="1:20" ht="20.100000000000001" customHeight="1" x14ac:dyDescent="0.3">
      <c r="A607" s="13" t="s">
        <v>197</v>
      </c>
      <c r="B607" s="13" t="s">
        <v>199</v>
      </c>
      <c r="C607" s="15" t="s">
        <v>21</v>
      </c>
      <c r="D607" s="16">
        <v>0.24</v>
      </c>
      <c r="E607" s="16"/>
      <c r="F607" s="16">
        <f>ROUNDDOWN(D607*E607, 1)</f>
        <v>0</v>
      </c>
      <c r="G607" s="16"/>
      <c r="H607" s="16">
        <f>ROUNDDOWN(D607*G607, 1)</f>
        <v>0</v>
      </c>
      <c r="I607" s="16"/>
      <c r="J607" s="16">
        <f>ROUNDDOWN(D607*I607, 1)</f>
        <v>0</v>
      </c>
      <c r="K607" s="16">
        <f t="shared" ref="K607:L610" si="60">E607+G607+I607</f>
        <v>0</v>
      </c>
      <c r="L607" s="16">
        <f t="shared" si="60"/>
        <v>0</v>
      </c>
      <c r="M607" s="13" t="s">
        <v>815</v>
      </c>
      <c r="O607" s="1" t="s">
        <v>312</v>
      </c>
      <c r="P607" s="1" t="s">
        <v>308</v>
      </c>
      <c r="Q607">
        <v>1</v>
      </c>
    </row>
    <row r="608" spans="1:20" ht="20.100000000000001" customHeight="1" x14ac:dyDescent="0.3">
      <c r="A608" s="13" t="s">
        <v>222</v>
      </c>
      <c r="B608" s="13" t="s">
        <v>218</v>
      </c>
      <c r="C608" s="15" t="s">
        <v>219</v>
      </c>
      <c r="D608" s="16">
        <v>8.0000000000000002E-3</v>
      </c>
      <c r="E608" s="16"/>
      <c r="F608" s="16">
        <f>ROUNDDOWN(D608*E608, 1)</f>
        <v>0</v>
      </c>
      <c r="G608" s="16"/>
      <c r="H608" s="16">
        <f>ROUNDDOWN(D608*G608, 1)</f>
        <v>0</v>
      </c>
      <c r="I608" s="16"/>
      <c r="J608" s="16">
        <f>ROUNDDOWN(D608*I608, 1)</f>
        <v>0</v>
      </c>
      <c r="K608" s="16">
        <f t="shared" si="60"/>
        <v>0</v>
      </c>
      <c r="L608" s="16">
        <f t="shared" si="60"/>
        <v>0</v>
      </c>
      <c r="M608" s="13" t="s">
        <v>576</v>
      </c>
      <c r="O608" s="1" t="s">
        <v>319</v>
      </c>
      <c r="P608" s="1" t="s">
        <v>308</v>
      </c>
      <c r="Q608">
        <v>1</v>
      </c>
    </row>
    <row r="609" spans="1:20" ht="20.100000000000001" customHeight="1" x14ac:dyDescent="0.3">
      <c r="A609" s="13" t="s">
        <v>225</v>
      </c>
      <c r="B609" s="13" t="s">
        <v>218</v>
      </c>
      <c r="C609" s="15" t="s">
        <v>219</v>
      </c>
      <c r="D609" s="16">
        <v>8.0000000000000004E-4</v>
      </c>
      <c r="E609" s="16"/>
      <c r="F609" s="16">
        <f>ROUNDDOWN(D609*E609, 1)</f>
        <v>0</v>
      </c>
      <c r="G609" s="16"/>
      <c r="H609" s="16">
        <f>ROUNDDOWN(D609*G609, 1)</f>
        <v>0</v>
      </c>
      <c r="I609" s="16"/>
      <c r="J609" s="16">
        <f>ROUNDDOWN(D609*I609, 1)</f>
        <v>0</v>
      </c>
      <c r="K609" s="16">
        <f t="shared" si="60"/>
        <v>0</v>
      </c>
      <c r="L609" s="16">
        <f t="shared" si="60"/>
        <v>0</v>
      </c>
      <c r="M609" s="13" t="s">
        <v>379</v>
      </c>
      <c r="O609" s="1" t="s">
        <v>319</v>
      </c>
      <c r="P609" s="1" t="s">
        <v>308</v>
      </c>
      <c r="Q609">
        <v>1</v>
      </c>
    </row>
    <row r="610" spans="1:20" ht="20.100000000000001" customHeight="1" x14ac:dyDescent="0.3">
      <c r="A610" s="13" t="s">
        <v>577</v>
      </c>
      <c r="B610" s="14" t="str">
        <f>"인력품의 " &amp; N610*100 &amp; "%"</f>
        <v>인력품의 3%</v>
      </c>
      <c r="C610" s="15" t="s">
        <v>314</v>
      </c>
      <c r="D610" s="16">
        <v>1</v>
      </c>
      <c r="E610" s="16"/>
      <c r="F610" s="16">
        <f>ROUNDDOWN((E610)*N610, 1)</f>
        <v>0</v>
      </c>
      <c r="G610" s="16"/>
      <c r="H610" s="16">
        <v>0</v>
      </c>
      <c r="I610" s="16"/>
      <c r="J610" s="16">
        <v>0</v>
      </c>
      <c r="K610" s="16">
        <f t="shared" si="60"/>
        <v>0</v>
      </c>
      <c r="L610" s="16">
        <f t="shared" si="60"/>
        <v>0</v>
      </c>
      <c r="M610" s="14"/>
      <c r="N610">
        <v>0.03</v>
      </c>
      <c r="P610" s="1" t="s">
        <v>308</v>
      </c>
      <c r="Q610">
        <v>1</v>
      </c>
      <c r="R610" s="1" t="s">
        <v>444</v>
      </c>
      <c r="S610" s="1" t="s">
        <v>445</v>
      </c>
      <c r="T610" s="1" t="s">
        <v>326</v>
      </c>
    </row>
    <row r="611" spans="1:20" ht="20.100000000000001" customHeight="1" x14ac:dyDescent="0.3">
      <c r="A611" s="17" t="s">
        <v>320</v>
      </c>
      <c r="B611" s="18"/>
      <c r="C611" s="19"/>
      <c r="D611" s="20"/>
      <c r="E611" s="20"/>
      <c r="F611" s="20">
        <f>ROUNDDOWN(SUMIF(Q607:Q610, "1", F607:F610), 0)</f>
        <v>0</v>
      </c>
      <c r="G611" s="20"/>
      <c r="H611" s="20">
        <f>ROUNDDOWN(SUMIF(Q607:Q610, "1", H607:H610), 0)</f>
        <v>0</v>
      </c>
      <c r="I611" s="20"/>
      <c r="J611" s="20">
        <f>ROUNDDOWN(SUMIF(Q607:Q610, "1", J607:J610), 0)</f>
        <v>0</v>
      </c>
      <c r="K611" s="20"/>
      <c r="L611" s="20">
        <f>F611+H611+J611</f>
        <v>0</v>
      </c>
      <c r="M611" s="18"/>
    </row>
    <row r="612" spans="1:20" ht="20.100000000000001" customHeight="1" x14ac:dyDescent="0.3">
      <c r="A612" s="14"/>
      <c r="B612" s="14"/>
      <c r="C612" s="21"/>
      <c r="D612" s="16"/>
      <c r="E612" s="16"/>
      <c r="F612" s="16"/>
      <c r="G612" s="16"/>
      <c r="H612" s="16"/>
      <c r="I612" s="16"/>
      <c r="J612" s="16"/>
      <c r="K612" s="16"/>
      <c r="L612" s="16"/>
      <c r="M612" s="14"/>
    </row>
    <row r="613" spans="1:20" ht="20.100000000000001" customHeight="1" x14ac:dyDescent="0.3">
      <c r="A613" s="65" t="s">
        <v>816</v>
      </c>
      <c r="B613" s="66"/>
      <c r="C613" s="66"/>
      <c r="D613" s="66"/>
      <c r="E613" s="66"/>
      <c r="F613" s="66"/>
      <c r="G613" s="66"/>
      <c r="H613" s="66"/>
      <c r="I613" s="66"/>
      <c r="J613" s="66"/>
      <c r="K613" s="66"/>
      <c r="L613" s="66"/>
      <c r="M613" s="12" t="s">
        <v>817</v>
      </c>
    </row>
    <row r="614" spans="1:20" ht="20.100000000000001" customHeight="1" x14ac:dyDescent="0.3">
      <c r="A614" s="13" t="s">
        <v>232</v>
      </c>
      <c r="B614" s="13" t="s">
        <v>218</v>
      </c>
      <c r="C614" s="15" t="s">
        <v>219</v>
      </c>
      <c r="D614" s="16">
        <v>9.6000000000000002E-2</v>
      </c>
      <c r="E614" s="16"/>
      <c r="F614" s="16">
        <f>ROUNDDOWN(D614*E614, 1)</f>
        <v>0</v>
      </c>
      <c r="G614" s="16"/>
      <c r="H614" s="16">
        <f>ROUNDDOWN(D614*G614, 1)</f>
        <v>0</v>
      </c>
      <c r="I614" s="16"/>
      <c r="J614" s="16">
        <f>ROUNDDOWN(D614*I614, 1)</f>
        <v>0</v>
      </c>
      <c r="K614" s="16">
        <f t="shared" ref="K614:L616" si="61">E614+G614+I614</f>
        <v>0</v>
      </c>
      <c r="L614" s="16">
        <f t="shared" si="61"/>
        <v>0</v>
      </c>
      <c r="M614" s="13" t="s">
        <v>818</v>
      </c>
      <c r="O614" s="1" t="s">
        <v>319</v>
      </c>
      <c r="P614" s="1" t="s">
        <v>308</v>
      </c>
      <c r="Q614">
        <v>1</v>
      </c>
    </row>
    <row r="615" spans="1:20" ht="20.100000000000001" customHeight="1" x14ac:dyDescent="0.3">
      <c r="A615" s="13" t="s">
        <v>225</v>
      </c>
      <c r="B615" s="13" t="s">
        <v>218</v>
      </c>
      <c r="C615" s="15" t="s">
        <v>219</v>
      </c>
      <c r="D615" s="16">
        <v>3.2000000000000001E-2</v>
      </c>
      <c r="E615" s="16"/>
      <c r="F615" s="16">
        <f>ROUNDDOWN(D615*E615, 1)</f>
        <v>0</v>
      </c>
      <c r="G615" s="16"/>
      <c r="H615" s="16">
        <f>ROUNDDOWN(D615*G615, 1)</f>
        <v>0</v>
      </c>
      <c r="I615" s="16"/>
      <c r="J615" s="16">
        <f>ROUNDDOWN(D615*I615, 1)</f>
        <v>0</v>
      </c>
      <c r="K615" s="16">
        <f t="shared" si="61"/>
        <v>0</v>
      </c>
      <c r="L615" s="16">
        <f t="shared" si="61"/>
        <v>0</v>
      </c>
      <c r="M615" s="13" t="s">
        <v>379</v>
      </c>
      <c r="O615" s="1" t="s">
        <v>319</v>
      </c>
      <c r="P615" s="1" t="s">
        <v>308</v>
      </c>
      <c r="Q615">
        <v>1</v>
      </c>
    </row>
    <row r="616" spans="1:20" ht="20.100000000000001" customHeight="1" x14ac:dyDescent="0.3">
      <c r="A616" s="13" t="s">
        <v>459</v>
      </c>
      <c r="B616" s="14" t="str">
        <f>"인력품의 " &amp; N616*100 &amp; "%"</f>
        <v>인력품의 2%</v>
      </c>
      <c r="C616" s="15" t="s">
        <v>314</v>
      </c>
      <c r="D616" s="16">
        <v>1</v>
      </c>
      <c r="E616" s="16"/>
      <c r="F616" s="16">
        <v>0</v>
      </c>
      <c r="G616" s="16"/>
      <c r="H616" s="16">
        <v>0</v>
      </c>
      <c r="I616" s="16"/>
      <c r="J616" s="16">
        <f>ROUNDDOWN((I616)*N616, 1)</f>
        <v>0</v>
      </c>
      <c r="K616" s="16">
        <f t="shared" si="61"/>
        <v>0</v>
      </c>
      <c r="L616" s="16">
        <f t="shared" si="61"/>
        <v>0</v>
      </c>
      <c r="M616" s="14"/>
      <c r="N616">
        <v>0.02</v>
      </c>
      <c r="P616" s="1" t="s">
        <v>308</v>
      </c>
      <c r="Q616">
        <v>1</v>
      </c>
      <c r="R616" s="1" t="s">
        <v>173</v>
      </c>
      <c r="S616" s="1" t="s">
        <v>445</v>
      </c>
      <c r="T616" s="1" t="s">
        <v>460</v>
      </c>
    </row>
    <row r="617" spans="1:20" ht="20.100000000000001" customHeight="1" x14ac:dyDescent="0.3">
      <c r="A617" s="17" t="s">
        <v>320</v>
      </c>
      <c r="B617" s="18"/>
      <c r="C617" s="19"/>
      <c r="D617" s="20"/>
      <c r="E617" s="20"/>
      <c r="F617" s="20">
        <f>ROUNDDOWN(SUMIF(Q614:Q616, "1", F614:F616), 0)</f>
        <v>0</v>
      </c>
      <c r="G617" s="20"/>
      <c r="H617" s="20">
        <f>ROUNDDOWN(SUMIF(Q614:Q616, "1", H614:H616), 0)</f>
        <v>0</v>
      </c>
      <c r="I617" s="20"/>
      <c r="J617" s="20">
        <f>ROUNDDOWN(SUMIF(Q614:Q616, "1", J614:J616), 0)</f>
        <v>0</v>
      </c>
      <c r="K617" s="20"/>
      <c r="L617" s="20">
        <f>F617+H617+J617</f>
        <v>0</v>
      </c>
      <c r="M617" s="18"/>
    </row>
    <row r="618" spans="1:20" ht="20.100000000000001" customHeight="1" x14ac:dyDescent="0.3">
      <c r="A618" s="14"/>
      <c r="B618" s="14"/>
      <c r="C618" s="21"/>
      <c r="D618" s="16"/>
      <c r="E618" s="16"/>
      <c r="F618" s="16"/>
      <c r="G618" s="16"/>
      <c r="H618" s="16"/>
      <c r="I618" s="16"/>
      <c r="J618" s="16"/>
      <c r="K618" s="16"/>
      <c r="L618" s="16"/>
      <c r="M618" s="14"/>
    </row>
    <row r="619" spans="1:20" ht="20.100000000000001" customHeight="1" x14ac:dyDescent="0.3">
      <c r="A619" s="65" t="s">
        <v>819</v>
      </c>
      <c r="B619" s="66"/>
      <c r="C619" s="66"/>
      <c r="D619" s="66"/>
      <c r="E619" s="66"/>
      <c r="F619" s="66"/>
      <c r="G619" s="66"/>
      <c r="H619" s="66"/>
      <c r="I619" s="66"/>
      <c r="J619" s="66"/>
      <c r="K619" s="66"/>
      <c r="L619" s="66"/>
      <c r="M619" s="12" t="s">
        <v>820</v>
      </c>
    </row>
    <row r="620" spans="1:20" ht="20.100000000000001" customHeight="1" x14ac:dyDescent="0.3">
      <c r="A620" s="13" t="s">
        <v>220</v>
      </c>
      <c r="B620" s="13" t="s">
        <v>218</v>
      </c>
      <c r="C620" s="15" t="s">
        <v>219</v>
      </c>
      <c r="D620" s="16">
        <v>2.1600000000000001E-2</v>
      </c>
      <c r="E620" s="16"/>
      <c r="F620" s="16">
        <f>ROUNDDOWN(D620*E620, 1)</f>
        <v>0</v>
      </c>
      <c r="G620" s="16"/>
      <c r="H620" s="16">
        <f>ROUNDDOWN(D620*G620, 1)</f>
        <v>0</v>
      </c>
      <c r="I620" s="16"/>
      <c r="J620" s="16">
        <f>ROUNDDOWN(D620*I620, 1)</f>
        <v>0</v>
      </c>
      <c r="K620" s="16">
        <f t="shared" ref="K620:L622" si="62">E620+G620+I620</f>
        <v>0</v>
      </c>
      <c r="L620" s="16">
        <f t="shared" si="62"/>
        <v>0</v>
      </c>
      <c r="M620" s="13" t="s">
        <v>821</v>
      </c>
      <c r="O620" s="1" t="s">
        <v>312</v>
      </c>
      <c r="P620" s="1" t="s">
        <v>308</v>
      </c>
      <c r="Q620">
        <v>1</v>
      </c>
    </row>
    <row r="621" spans="1:20" ht="20.100000000000001" customHeight="1" x14ac:dyDescent="0.3">
      <c r="A621" s="13" t="s">
        <v>225</v>
      </c>
      <c r="B621" s="13" t="s">
        <v>218</v>
      </c>
      <c r="C621" s="15" t="s">
        <v>219</v>
      </c>
      <c r="D621" s="16">
        <v>1.04E-2</v>
      </c>
      <c r="E621" s="16"/>
      <c r="F621" s="16">
        <f>ROUNDDOWN(D621*E621, 1)</f>
        <v>0</v>
      </c>
      <c r="G621" s="16"/>
      <c r="H621" s="16">
        <f>ROUNDDOWN(D621*G621, 1)</f>
        <v>0</v>
      </c>
      <c r="I621" s="16"/>
      <c r="J621" s="16">
        <f>ROUNDDOWN(D621*I621, 1)</f>
        <v>0</v>
      </c>
      <c r="K621" s="16">
        <f t="shared" si="62"/>
        <v>0</v>
      </c>
      <c r="L621" s="16">
        <f t="shared" si="62"/>
        <v>0</v>
      </c>
      <c r="M621" s="13" t="s">
        <v>379</v>
      </c>
      <c r="O621" s="1" t="s">
        <v>312</v>
      </c>
      <c r="P621" s="1" t="s">
        <v>308</v>
      </c>
      <c r="Q621">
        <v>1</v>
      </c>
    </row>
    <row r="622" spans="1:20" ht="20.100000000000001" customHeight="1" x14ac:dyDescent="0.3">
      <c r="A622" s="13" t="s">
        <v>443</v>
      </c>
      <c r="B622" s="14" t="str">
        <f>"인력품의 " &amp; N622*100 &amp; "%"</f>
        <v>인력품의 2%</v>
      </c>
      <c r="C622" s="15" t="s">
        <v>314</v>
      </c>
      <c r="D622" s="16">
        <v>1</v>
      </c>
      <c r="E622" s="16"/>
      <c r="F622" s="16">
        <f>ROUNDDOWN((E622)*N622, 1)</f>
        <v>0</v>
      </c>
      <c r="G622" s="16"/>
      <c r="H622" s="16">
        <v>0</v>
      </c>
      <c r="I622" s="16"/>
      <c r="J622" s="16">
        <v>0</v>
      </c>
      <c r="K622" s="16">
        <f t="shared" si="62"/>
        <v>0</v>
      </c>
      <c r="L622" s="16">
        <f t="shared" si="62"/>
        <v>0</v>
      </c>
      <c r="M622" s="14"/>
      <c r="N622">
        <v>0.02</v>
      </c>
      <c r="P622" s="1" t="s">
        <v>308</v>
      </c>
      <c r="Q622">
        <v>1</v>
      </c>
      <c r="R622" s="1" t="s">
        <v>444</v>
      </c>
      <c r="S622" s="1" t="s">
        <v>316</v>
      </c>
    </row>
    <row r="623" spans="1:20" ht="20.100000000000001" customHeight="1" x14ac:dyDescent="0.3">
      <c r="A623" s="17" t="s">
        <v>320</v>
      </c>
      <c r="B623" s="18"/>
      <c r="C623" s="19"/>
      <c r="D623" s="20"/>
      <c r="E623" s="20"/>
      <c r="F623" s="20">
        <f>ROUNDDOWN(SUMIF(Q620:Q622, "1", F620:F622), 0)</f>
        <v>0</v>
      </c>
      <c r="G623" s="20"/>
      <c r="H623" s="20">
        <f>ROUNDDOWN(SUMIF(Q620:Q622, "1", H620:H622), 0)</f>
        <v>0</v>
      </c>
      <c r="I623" s="20"/>
      <c r="J623" s="20">
        <f>ROUNDDOWN(SUMIF(Q620:Q622, "1", J620:J622), 0)</f>
        <v>0</v>
      </c>
      <c r="K623" s="20"/>
      <c r="L623" s="20">
        <f>F623+H623+J623</f>
        <v>0</v>
      </c>
      <c r="M623" s="18"/>
    </row>
    <row r="624" spans="1:20" ht="20.100000000000001" customHeight="1" x14ac:dyDescent="0.3">
      <c r="A624" s="14"/>
      <c r="B624" s="14"/>
      <c r="C624" s="21"/>
      <c r="D624" s="16"/>
      <c r="E624" s="16"/>
      <c r="F624" s="16"/>
      <c r="G624" s="16"/>
      <c r="H624" s="16"/>
      <c r="I624" s="16"/>
      <c r="J624" s="16"/>
      <c r="K624" s="16"/>
      <c r="L624" s="16"/>
      <c r="M624" s="14"/>
    </row>
    <row r="625" spans="1:20" ht="20.100000000000001" customHeight="1" x14ac:dyDescent="0.3">
      <c r="A625" s="65" t="s">
        <v>822</v>
      </c>
      <c r="B625" s="66"/>
      <c r="C625" s="66"/>
      <c r="D625" s="66"/>
      <c r="E625" s="66"/>
      <c r="F625" s="66"/>
      <c r="G625" s="66"/>
      <c r="H625" s="66"/>
      <c r="I625" s="66"/>
      <c r="J625" s="66"/>
      <c r="K625" s="66"/>
      <c r="L625" s="66"/>
      <c r="M625" s="12" t="s">
        <v>823</v>
      </c>
    </row>
    <row r="626" spans="1:20" ht="20.100000000000001" customHeight="1" x14ac:dyDescent="0.3">
      <c r="A626" s="13" t="s">
        <v>234</v>
      </c>
      <c r="B626" s="13" t="s">
        <v>218</v>
      </c>
      <c r="C626" s="15" t="s">
        <v>219</v>
      </c>
      <c r="D626" s="16">
        <v>0.76800000000000002</v>
      </c>
      <c r="E626" s="16"/>
      <c r="F626" s="16">
        <f>ROUNDDOWN(D626*E626, 1)</f>
        <v>0</v>
      </c>
      <c r="G626" s="16"/>
      <c r="H626" s="16">
        <f>ROUNDDOWN(D626*G626, 1)</f>
        <v>0</v>
      </c>
      <c r="I626" s="16"/>
      <c r="J626" s="16">
        <f>ROUNDDOWN(D626*I626, 1)</f>
        <v>0</v>
      </c>
      <c r="K626" s="16">
        <f t="shared" ref="K626:L628" si="63">E626+G626+I626</f>
        <v>0</v>
      </c>
      <c r="L626" s="16">
        <f t="shared" si="63"/>
        <v>0</v>
      </c>
      <c r="M626" s="13" t="s">
        <v>674</v>
      </c>
      <c r="O626" s="1" t="s">
        <v>312</v>
      </c>
      <c r="P626" s="1" t="s">
        <v>308</v>
      </c>
      <c r="Q626">
        <v>1</v>
      </c>
    </row>
    <row r="627" spans="1:20" ht="20.100000000000001" customHeight="1" x14ac:dyDescent="0.3">
      <c r="A627" s="13" t="s">
        <v>225</v>
      </c>
      <c r="B627" s="13" t="s">
        <v>218</v>
      </c>
      <c r="C627" s="15" t="s">
        <v>219</v>
      </c>
      <c r="D627" s="16">
        <v>0.38400000000000001</v>
      </c>
      <c r="E627" s="16"/>
      <c r="F627" s="16">
        <f>ROUNDDOWN(D627*E627, 1)</f>
        <v>0</v>
      </c>
      <c r="G627" s="16"/>
      <c r="H627" s="16">
        <f>ROUNDDOWN(D627*G627, 1)</f>
        <v>0</v>
      </c>
      <c r="I627" s="16"/>
      <c r="J627" s="16">
        <f>ROUNDDOWN(D627*I627, 1)</f>
        <v>0</v>
      </c>
      <c r="K627" s="16">
        <f t="shared" si="63"/>
        <v>0</v>
      </c>
      <c r="L627" s="16">
        <f t="shared" si="63"/>
        <v>0</v>
      </c>
      <c r="M627" s="13" t="s">
        <v>379</v>
      </c>
      <c r="O627" s="1" t="s">
        <v>312</v>
      </c>
      <c r="P627" s="1" t="s">
        <v>308</v>
      </c>
      <c r="Q627">
        <v>1</v>
      </c>
    </row>
    <row r="628" spans="1:20" ht="20.100000000000001" customHeight="1" x14ac:dyDescent="0.3">
      <c r="A628" s="13" t="s">
        <v>443</v>
      </c>
      <c r="B628" s="14" t="str">
        <f>"인력품의 " &amp; N628*100 &amp; "%"</f>
        <v>인력품의 2%</v>
      </c>
      <c r="C628" s="15" t="s">
        <v>314</v>
      </c>
      <c r="D628" s="16">
        <v>1</v>
      </c>
      <c r="E628" s="16"/>
      <c r="F628" s="16">
        <f>ROUNDDOWN((E628)*N628, 1)</f>
        <v>0</v>
      </c>
      <c r="G628" s="16"/>
      <c r="H628" s="16">
        <v>0</v>
      </c>
      <c r="I628" s="16"/>
      <c r="J628" s="16">
        <v>0</v>
      </c>
      <c r="K628" s="16">
        <f t="shared" si="63"/>
        <v>0</v>
      </c>
      <c r="L628" s="16">
        <f t="shared" si="63"/>
        <v>0</v>
      </c>
      <c r="M628" s="14"/>
      <c r="N628">
        <v>0.02</v>
      </c>
      <c r="P628" s="1" t="s">
        <v>308</v>
      </c>
      <c r="Q628">
        <v>1</v>
      </c>
      <c r="R628" s="1" t="s">
        <v>444</v>
      </c>
      <c r="S628" s="1" t="s">
        <v>316</v>
      </c>
    </row>
    <row r="629" spans="1:20" ht="20.100000000000001" customHeight="1" x14ac:dyDescent="0.3">
      <c r="A629" s="17" t="s">
        <v>320</v>
      </c>
      <c r="B629" s="18"/>
      <c r="C629" s="19"/>
      <c r="D629" s="20"/>
      <c r="E629" s="20"/>
      <c r="F629" s="20">
        <f>ROUNDDOWN(SUMIF(Q626:Q628, "1", F626:F628), 0)</f>
        <v>0</v>
      </c>
      <c r="G629" s="20"/>
      <c r="H629" s="20">
        <f>ROUNDDOWN(SUMIF(Q626:Q628, "1", H626:H628), 0)</f>
        <v>0</v>
      </c>
      <c r="I629" s="20"/>
      <c r="J629" s="20">
        <f>ROUNDDOWN(SUMIF(Q626:Q628, "1", J626:J628), 0)</f>
        <v>0</v>
      </c>
      <c r="K629" s="20"/>
      <c r="L629" s="20">
        <f>F629+H629+J629</f>
        <v>0</v>
      </c>
      <c r="M629" s="18"/>
    </row>
    <row r="630" spans="1:20" ht="20.100000000000001" customHeight="1" x14ac:dyDescent="0.3">
      <c r="A630" s="14"/>
      <c r="B630" s="14"/>
      <c r="C630" s="21"/>
      <c r="D630" s="16"/>
      <c r="E630" s="16"/>
      <c r="F630" s="16"/>
      <c r="G630" s="16"/>
      <c r="H630" s="16"/>
      <c r="I630" s="16"/>
      <c r="J630" s="16"/>
      <c r="K630" s="16"/>
      <c r="L630" s="16"/>
      <c r="M630" s="14"/>
    </row>
    <row r="631" spans="1:20" ht="20.100000000000001" customHeight="1" x14ac:dyDescent="0.3">
      <c r="A631" s="65" t="s">
        <v>824</v>
      </c>
      <c r="B631" s="66"/>
      <c r="C631" s="66"/>
      <c r="D631" s="66"/>
      <c r="E631" s="66"/>
      <c r="F631" s="66"/>
      <c r="G631" s="66"/>
      <c r="H631" s="66"/>
      <c r="I631" s="66"/>
      <c r="J631" s="66"/>
      <c r="K631" s="66"/>
      <c r="L631" s="66"/>
      <c r="M631" s="22"/>
    </row>
    <row r="632" spans="1:20" ht="20.100000000000001" customHeight="1" x14ac:dyDescent="0.3">
      <c r="A632" s="13" t="s">
        <v>233</v>
      </c>
      <c r="B632" s="13" t="s">
        <v>218</v>
      </c>
      <c r="C632" s="15" t="s">
        <v>219</v>
      </c>
      <c r="D632" s="16">
        <v>0.22799999999999998</v>
      </c>
      <c r="E632" s="16"/>
      <c r="F632" s="16">
        <f>ROUNDDOWN(D632*E632, 1)</f>
        <v>0</v>
      </c>
      <c r="G632" s="16"/>
      <c r="H632" s="16">
        <f>ROUNDDOWN(D632*G632, 1)</f>
        <v>0</v>
      </c>
      <c r="I632" s="16"/>
      <c r="J632" s="16">
        <f>ROUNDDOWN(D632*I632, 1)</f>
        <v>0</v>
      </c>
      <c r="K632" s="16">
        <f t="shared" ref="K632:L636" si="64">E632+G632+I632</f>
        <v>0</v>
      </c>
      <c r="L632" s="16">
        <f t="shared" si="64"/>
        <v>0</v>
      </c>
      <c r="M632" s="13" t="s">
        <v>442</v>
      </c>
      <c r="O632" s="1" t="s">
        <v>319</v>
      </c>
      <c r="P632" s="1" t="s">
        <v>308</v>
      </c>
      <c r="Q632">
        <v>1</v>
      </c>
    </row>
    <row r="633" spans="1:20" ht="20.100000000000001" customHeight="1" x14ac:dyDescent="0.3">
      <c r="A633" s="13" t="s">
        <v>225</v>
      </c>
      <c r="B633" s="13" t="s">
        <v>218</v>
      </c>
      <c r="C633" s="15" t="s">
        <v>219</v>
      </c>
      <c r="D633" s="16">
        <v>0.14799999999999999</v>
      </c>
      <c r="E633" s="16"/>
      <c r="F633" s="16">
        <f>ROUNDDOWN(D633*E633, 1)</f>
        <v>0</v>
      </c>
      <c r="G633" s="16"/>
      <c r="H633" s="16">
        <f>ROUNDDOWN(D633*G633, 1)</f>
        <v>0</v>
      </c>
      <c r="I633" s="16"/>
      <c r="J633" s="16">
        <f>ROUNDDOWN(D633*I633, 1)</f>
        <v>0</v>
      </c>
      <c r="K633" s="16">
        <f t="shared" si="64"/>
        <v>0</v>
      </c>
      <c r="L633" s="16">
        <f t="shared" si="64"/>
        <v>0</v>
      </c>
      <c r="M633" s="13" t="s">
        <v>379</v>
      </c>
      <c r="O633" s="1" t="s">
        <v>319</v>
      </c>
      <c r="P633" s="1" t="s">
        <v>308</v>
      </c>
      <c r="Q633">
        <v>1</v>
      </c>
    </row>
    <row r="634" spans="1:20" ht="20.100000000000001" customHeight="1" x14ac:dyDescent="0.3">
      <c r="A634" s="13" t="s">
        <v>264</v>
      </c>
      <c r="B634" s="13" t="s">
        <v>265</v>
      </c>
      <c r="C634" s="15" t="s">
        <v>350</v>
      </c>
      <c r="D634" s="16">
        <v>0.5</v>
      </c>
      <c r="E634" s="16"/>
      <c r="F634" s="16">
        <f>ROUNDDOWN(D634*E634, 1)</f>
        <v>0</v>
      </c>
      <c r="G634" s="16"/>
      <c r="H634" s="16">
        <f>ROUNDDOWN(D634*G634, 1)</f>
        <v>0</v>
      </c>
      <c r="I634" s="16"/>
      <c r="J634" s="16">
        <f>ROUNDDOWN(D634*I634, 1)</f>
        <v>0</v>
      </c>
      <c r="K634" s="16">
        <f t="shared" si="64"/>
        <v>0</v>
      </c>
      <c r="L634" s="16">
        <f t="shared" si="64"/>
        <v>0</v>
      </c>
      <c r="M634" s="13" t="s">
        <v>359</v>
      </c>
      <c r="P634" s="1" t="s">
        <v>308</v>
      </c>
      <c r="Q634">
        <v>1</v>
      </c>
      <c r="T634" s="1" t="s">
        <v>266</v>
      </c>
    </row>
    <row r="635" spans="1:20" ht="20.100000000000001" customHeight="1" x14ac:dyDescent="0.3">
      <c r="A635" s="13" t="s">
        <v>251</v>
      </c>
      <c r="B635" s="13" t="s">
        <v>354</v>
      </c>
      <c r="C635" s="15" t="s">
        <v>350</v>
      </c>
      <c r="D635" s="16">
        <v>0.25</v>
      </c>
      <c r="E635" s="16"/>
      <c r="F635" s="16">
        <f>ROUNDDOWN(D635*E635, 1)</f>
        <v>0</v>
      </c>
      <c r="G635" s="16"/>
      <c r="H635" s="16">
        <f>ROUNDDOWN(D635*G635, 1)</f>
        <v>0</v>
      </c>
      <c r="I635" s="16"/>
      <c r="J635" s="16">
        <f>ROUNDDOWN(D635*I635, 1)</f>
        <v>0</v>
      </c>
      <c r="K635" s="16">
        <f t="shared" si="64"/>
        <v>0</v>
      </c>
      <c r="L635" s="16">
        <f t="shared" si="64"/>
        <v>0</v>
      </c>
      <c r="M635" s="13" t="s">
        <v>353</v>
      </c>
      <c r="P635" s="1" t="s">
        <v>308</v>
      </c>
      <c r="Q635">
        <v>1</v>
      </c>
    </row>
    <row r="636" spans="1:20" ht="20.100000000000001" customHeight="1" x14ac:dyDescent="0.3">
      <c r="A636" s="13" t="s">
        <v>825</v>
      </c>
      <c r="B636" s="14" t="str">
        <f>"인력품의 " &amp; N636*100 &amp; "%"</f>
        <v>인력품의 1%</v>
      </c>
      <c r="C636" s="15" t="s">
        <v>314</v>
      </c>
      <c r="D636" s="16">
        <v>1</v>
      </c>
      <c r="E636" s="16"/>
      <c r="F636" s="16">
        <f>ROUNDDOWN((E636)*N636, 1)</f>
        <v>0</v>
      </c>
      <c r="G636" s="16"/>
      <c r="H636" s="16">
        <v>0</v>
      </c>
      <c r="I636" s="16"/>
      <c r="J636" s="16">
        <v>0</v>
      </c>
      <c r="K636" s="16">
        <f t="shared" si="64"/>
        <v>0</v>
      </c>
      <c r="L636" s="16">
        <f t="shared" si="64"/>
        <v>0</v>
      </c>
      <c r="M636" s="14"/>
      <c r="N636">
        <v>0.01</v>
      </c>
      <c r="P636" s="1" t="s">
        <v>308</v>
      </c>
      <c r="Q636">
        <v>1</v>
      </c>
      <c r="R636" s="1" t="s">
        <v>444</v>
      </c>
      <c r="S636" s="1" t="s">
        <v>445</v>
      </c>
    </row>
    <row r="637" spans="1:20" ht="20.100000000000001" customHeight="1" x14ac:dyDescent="0.3">
      <c r="A637" s="17" t="s">
        <v>320</v>
      </c>
      <c r="B637" s="18"/>
      <c r="C637" s="19"/>
      <c r="D637" s="20"/>
      <c r="E637" s="20"/>
      <c r="F637" s="20">
        <f>ROUNDDOWN(SUMIF(Q632:Q636, "1", F632:F636), 0)</f>
        <v>0</v>
      </c>
      <c r="G637" s="20"/>
      <c r="H637" s="20">
        <f>ROUNDDOWN(SUMIF(Q632:Q636, "1", H632:H636), 0)</f>
        <v>0</v>
      </c>
      <c r="I637" s="20"/>
      <c r="J637" s="20">
        <f>ROUNDDOWN(SUMIF(Q632:Q636, "1", J632:J636), 0)</f>
        <v>0</v>
      </c>
      <c r="K637" s="20"/>
      <c r="L637" s="20">
        <f>F637+H637+J637</f>
        <v>0</v>
      </c>
      <c r="M637" s="18"/>
    </row>
    <row r="638" spans="1:20" ht="20.100000000000001" customHeight="1" x14ac:dyDescent="0.3">
      <c r="A638" s="14"/>
      <c r="B638" s="14"/>
      <c r="C638" s="21"/>
      <c r="D638" s="16"/>
      <c r="E638" s="16"/>
      <c r="F638" s="16"/>
      <c r="G638" s="16"/>
      <c r="H638" s="16"/>
      <c r="I638" s="16"/>
      <c r="J638" s="16"/>
      <c r="K638" s="16"/>
      <c r="L638" s="16"/>
      <c r="M638" s="14"/>
    </row>
    <row r="639" spans="1:20" ht="20.100000000000001" customHeight="1" x14ac:dyDescent="0.3">
      <c r="A639" s="65" t="s">
        <v>826</v>
      </c>
      <c r="B639" s="66"/>
      <c r="C639" s="66"/>
      <c r="D639" s="66"/>
      <c r="E639" s="66"/>
      <c r="F639" s="66"/>
      <c r="G639" s="66"/>
      <c r="H639" s="66"/>
      <c r="I639" s="66"/>
      <c r="J639" s="66"/>
      <c r="K639" s="66"/>
      <c r="L639" s="66"/>
      <c r="M639" s="12" t="s">
        <v>586</v>
      </c>
    </row>
    <row r="640" spans="1:20" ht="20.100000000000001" customHeight="1" x14ac:dyDescent="0.3">
      <c r="A640" s="13" t="s">
        <v>130</v>
      </c>
      <c r="B640" s="13" t="s">
        <v>132</v>
      </c>
      <c r="C640" s="15" t="s">
        <v>33</v>
      </c>
      <c r="D640" s="16">
        <v>1.05</v>
      </c>
      <c r="E640" s="16"/>
      <c r="F640" s="16">
        <f>ROUNDDOWN(D640*E640, 1)</f>
        <v>0</v>
      </c>
      <c r="G640" s="16"/>
      <c r="H640" s="16">
        <f>ROUNDDOWN(D640*G640, 1)</f>
        <v>0</v>
      </c>
      <c r="I640" s="16"/>
      <c r="J640" s="16">
        <f>ROUNDDOWN(D640*I640, 1)</f>
        <v>0</v>
      </c>
      <c r="K640" s="16">
        <f>E640+G640+I640</f>
        <v>0</v>
      </c>
      <c r="L640" s="16">
        <f>F640+H640+J640</f>
        <v>0</v>
      </c>
      <c r="M640" s="13" t="s">
        <v>827</v>
      </c>
      <c r="O640" s="1" t="s">
        <v>312</v>
      </c>
      <c r="P640" s="1" t="s">
        <v>308</v>
      </c>
      <c r="Q640">
        <v>1</v>
      </c>
    </row>
    <row r="641" spans="1:20" ht="20.100000000000001" customHeight="1" x14ac:dyDescent="0.3">
      <c r="A641" s="13" t="s">
        <v>687</v>
      </c>
      <c r="B641" s="14"/>
      <c r="C641" s="15" t="s">
        <v>36</v>
      </c>
      <c r="D641" s="16">
        <v>1</v>
      </c>
      <c r="E641" s="16"/>
      <c r="F641" s="16">
        <f>ROUNDDOWN(D641*E641, 1)</f>
        <v>0</v>
      </c>
      <c r="G641" s="16"/>
      <c r="H641" s="16">
        <f>ROUNDDOWN(D641*G641, 1)</f>
        <v>0</v>
      </c>
      <c r="I641" s="16"/>
      <c r="J641" s="16">
        <f>ROUNDDOWN(D641*I641, 1)</f>
        <v>0</v>
      </c>
      <c r="K641" s="16">
        <f>E641+G641+I641</f>
        <v>0</v>
      </c>
      <c r="L641" s="16">
        <f>F641+H641+J641</f>
        <v>0</v>
      </c>
      <c r="M641" s="13" t="s">
        <v>688</v>
      </c>
      <c r="P641" s="1" t="s">
        <v>308</v>
      </c>
      <c r="Q641">
        <v>1</v>
      </c>
      <c r="T641" s="1" t="s">
        <v>689</v>
      </c>
    </row>
    <row r="642" spans="1:20" ht="20.100000000000001" customHeight="1" x14ac:dyDescent="0.3">
      <c r="A642" s="17" t="s">
        <v>320</v>
      </c>
      <c r="B642" s="18"/>
      <c r="C642" s="19"/>
      <c r="D642" s="20"/>
      <c r="E642" s="20"/>
      <c r="F642" s="20">
        <f>ROUNDDOWN(SUMIF(Q640:Q641, "1", F640:F641), 0)</f>
        <v>0</v>
      </c>
      <c r="G642" s="20"/>
      <c r="H642" s="20">
        <f>ROUNDDOWN(SUMIF(Q640:Q641, "1", H640:H641), 0)</f>
        <v>0</v>
      </c>
      <c r="I642" s="20"/>
      <c r="J642" s="20">
        <f>ROUNDDOWN(SUMIF(Q640:Q641, "1", J640:J641), 0)</f>
        <v>0</v>
      </c>
      <c r="K642" s="20"/>
      <c r="L642" s="20">
        <f>F642+H642+J642</f>
        <v>0</v>
      </c>
      <c r="M642" s="18"/>
    </row>
    <row r="643" spans="1:20" ht="20.100000000000001" customHeight="1" x14ac:dyDescent="0.3">
      <c r="A643" s="14"/>
      <c r="B643" s="14"/>
      <c r="C643" s="21"/>
      <c r="D643" s="16"/>
      <c r="E643" s="16"/>
      <c r="F643" s="16"/>
      <c r="G643" s="16"/>
      <c r="H643" s="16"/>
      <c r="I643" s="16"/>
      <c r="J643" s="16"/>
      <c r="K643" s="16"/>
      <c r="L643" s="16"/>
      <c r="M643" s="14"/>
    </row>
    <row r="644" spans="1:20" ht="20.100000000000001" customHeight="1" x14ac:dyDescent="0.3">
      <c r="A644" s="65" t="s">
        <v>828</v>
      </c>
      <c r="B644" s="66"/>
      <c r="C644" s="66"/>
      <c r="D644" s="66"/>
      <c r="E644" s="66"/>
      <c r="F644" s="66"/>
      <c r="G644" s="66"/>
      <c r="H644" s="66"/>
      <c r="I644" s="66"/>
      <c r="J644" s="66"/>
      <c r="K644" s="66"/>
      <c r="L644" s="66"/>
      <c r="M644" s="22"/>
    </row>
    <row r="645" spans="1:20" ht="20.100000000000001" customHeight="1" x14ac:dyDescent="0.3">
      <c r="A645" s="13" t="s">
        <v>225</v>
      </c>
      <c r="B645" s="13" t="s">
        <v>218</v>
      </c>
      <c r="C645" s="15" t="s">
        <v>219</v>
      </c>
      <c r="D645" s="16">
        <v>0.06</v>
      </c>
      <c r="E645" s="16"/>
      <c r="F645" s="16">
        <f>ROUNDDOWN(D645*E645, 1)</f>
        <v>0</v>
      </c>
      <c r="G645" s="16"/>
      <c r="H645" s="16">
        <f>ROUNDDOWN(D645*G645, 1)</f>
        <v>0</v>
      </c>
      <c r="I645" s="16"/>
      <c r="J645" s="16">
        <f>ROUNDDOWN(D645*I645, 1)</f>
        <v>0</v>
      </c>
      <c r="K645" s="16">
        <f>E645+G645+I645</f>
        <v>0</v>
      </c>
      <c r="L645" s="16">
        <f>F645+H645+J645</f>
        <v>0</v>
      </c>
      <c r="M645" s="13" t="s">
        <v>379</v>
      </c>
      <c r="O645" s="1" t="s">
        <v>829</v>
      </c>
      <c r="P645" s="1" t="s">
        <v>308</v>
      </c>
      <c r="Q645">
        <v>1</v>
      </c>
    </row>
    <row r="646" spans="1:20" ht="20.100000000000001" customHeight="1" x14ac:dyDescent="0.3">
      <c r="A646" s="13" t="s">
        <v>825</v>
      </c>
      <c r="B646" s="14" t="str">
        <f>"인력품의 " &amp; N646*100 &amp; "%"</f>
        <v>인력품의 5%</v>
      </c>
      <c r="C646" s="15" t="s">
        <v>314</v>
      </c>
      <c r="D646" s="16">
        <v>1</v>
      </c>
      <c r="E646" s="16"/>
      <c r="F646" s="16">
        <f>ROUNDDOWN((E646)*N646, 1)</f>
        <v>0</v>
      </c>
      <c r="G646" s="16"/>
      <c r="H646" s="16">
        <v>0</v>
      </c>
      <c r="I646" s="16"/>
      <c r="J646" s="16">
        <v>0</v>
      </c>
      <c r="K646" s="16">
        <f>E646+G646+I646</f>
        <v>0</v>
      </c>
      <c r="L646" s="16">
        <f>F646+H646+J646</f>
        <v>0</v>
      </c>
      <c r="M646" s="14"/>
      <c r="N646">
        <v>0.05</v>
      </c>
      <c r="P646" s="1" t="s">
        <v>308</v>
      </c>
      <c r="Q646">
        <v>1</v>
      </c>
      <c r="R646" s="1" t="s">
        <v>444</v>
      </c>
      <c r="S646" s="1" t="s">
        <v>830</v>
      </c>
    </row>
    <row r="647" spans="1:20" ht="20.100000000000001" customHeight="1" x14ac:dyDescent="0.3">
      <c r="A647" s="17" t="s">
        <v>320</v>
      </c>
      <c r="B647" s="18"/>
      <c r="C647" s="19"/>
      <c r="D647" s="20"/>
      <c r="E647" s="20"/>
      <c r="F647" s="20">
        <f>ROUNDDOWN(SUMIF(Q645:Q646, "1", F645:F646), 0)</f>
        <v>0</v>
      </c>
      <c r="G647" s="20"/>
      <c r="H647" s="20">
        <f>ROUNDDOWN(SUMIF(Q645:Q646, "1", H645:H646), 0)</f>
        <v>0</v>
      </c>
      <c r="I647" s="20"/>
      <c r="J647" s="20">
        <f>ROUNDDOWN(SUMIF(Q645:Q646, "1", J645:J646), 0)</f>
        <v>0</v>
      </c>
      <c r="K647" s="20"/>
      <c r="L647" s="20">
        <f>F647+H647+J647</f>
        <v>0</v>
      </c>
      <c r="M647" s="18"/>
    </row>
    <row r="648" spans="1:20" ht="20.100000000000001" customHeight="1" x14ac:dyDescent="0.3">
      <c r="A648" s="14"/>
      <c r="B648" s="14"/>
      <c r="C648" s="21"/>
      <c r="D648" s="16"/>
      <c r="E648" s="16"/>
      <c r="F648" s="16"/>
      <c r="G648" s="16"/>
      <c r="H648" s="16"/>
      <c r="I648" s="16"/>
      <c r="J648" s="16"/>
      <c r="K648" s="16"/>
      <c r="L648" s="16"/>
      <c r="M648" s="14"/>
    </row>
    <row r="649" spans="1:20" ht="20.100000000000001" customHeight="1" x14ac:dyDescent="0.3">
      <c r="A649" s="65" t="s">
        <v>831</v>
      </c>
      <c r="B649" s="66"/>
      <c r="C649" s="66"/>
      <c r="D649" s="66"/>
      <c r="E649" s="66"/>
      <c r="F649" s="66"/>
      <c r="G649" s="66"/>
      <c r="H649" s="66"/>
      <c r="I649" s="66"/>
      <c r="J649" s="66"/>
      <c r="K649" s="66"/>
      <c r="L649" s="66"/>
      <c r="M649" s="22"/>
    </row>
    <row r="650" spans="1:20" ht="20.100000000000001" customHeight="1" x14ac:dyDescent="0.3">
      <c r="A650" s="13" t="s">
        <v>221</v>
      </c>
      <c r="B650" s="13" t="s">
        <v>218</v>
      </c>
      <c r="C650" s="15" t="s">
        <v>219</v>
      </c>
      <c r="D650" s="16">
        <v>4.8000000000000004E-3</v>
      </c>
      <c r="E650" s="16"/>
      <c r="F650" s="16">
        <f>ROUNDDOWN(D650*E650, 1)</f>
        <v>0</v>
      </c>
      <c r="G650" s="16"/>
      <c r="H650" s="16">
        <f>ROUNDDOWN(D650*G650, 1)</f>
        <v>0</v>
      </c>
      <c r="I650" s="16"/>
      <c r="J650" s="16">
        <f>ROUNDDOWN(D650*I650, 1)</f>
        <v>0</v>
      </c>
      <c r="K650" s="16">
        <f>E650+G650+I650</f>
        <v>0</v>
      </c>
      <c r="L650" s="16">
        <f>F650+H650+J650</f>
        <v>0</v>
      </c>
      <c r="M650" s="13" t="s">
        <v>692</v>
      </c>
      <c r="O650" s="1" t="s">
        <v>319</v>
      </c>
      <c r="P650" s="1" t="s">
        <v>308</v>
      </c>
      <c r="Q650">
        <v>1</v>
      </c>
    </row>
    <row r="651" spans="1:20" ht="20.100000000000001" customHeight="1" x14ac:dyDescent="0.3">
      <c r="A651" s="13" t="s">
        <v>225</v>
      </c>
      <c r="B651" s="13" t="s">
        <v>218</v>
      </c>
      <c r="C651" s="15" t="s">
        <v>219</v>
      </c>
      <c r="D651" s="16">
        <v>3.2000000000000002E-3</v>
      </c>
      <c r="E651" s="16"/>
      <c r="F651" s="16">
        <f>ROUNDDOWN(D651*E651, 1)</f>
        <v>0</v>
      </c>
      <c r="G651" s="16"/>
      <c r="H651" s="16">
        <f>ROUNDDOWN(D651*G651, 1)</f>
        <v>0</v>
      </c>
      <c r="I651" s="16"/>
      <c r="J651" s="16">
        <f>ROUNDDOWN(D651*I651, 1)</f>
        <v>0</v>
      </c>
      <c r="K651" s="16">
        <f>E651+G651+I651</f>
        <v>0</v>
      </c>
      <c r="L651" s="16">
        <f>F651+H651+J651</f>
        <v>0</v>
      </c>
      <c r="M651" s="13" t="s">
        <v>379</v>
      </c>
      <c r="O651" s="1" t="s">
        <v>319</v>
      </c>
      <c r="P651" s="1" t="s">
        <v>308</v>
      </c>
      <c r="Q651">
        <v>1</v>
      </c>
    </row>
    <row r="652" spans="1:20" ht="20.100000000000001" customHeight="1" x14ac:dyDescent="0.3">
      <c r="A652" s="17" t="s">
        <v>320</v>
      </c>
      <c r="B652" s="18"/>
      <c r="C652" s="19"/>
      <c r="D652" s="20"/>
      <c r="E652" s="20"/>
      <c r="F652" s="20">
        <f>ROUNDDOWN(SUMIF(Q650:Q651, "1", F650:F651), 0)</f>
        <v>0</v>
      </c>
      <c r="G652" s="20"/>
      <c r="H652" s="20">
        <f>ROUNDDOWN(SUMIF(Q650:Q651, "1", H650:H651), 0)</f>
        <v>0</v>
      </c>
      <c r="I652" s="20"/>
      <c r="J652" s="20">
        <f>ROUNDDOWN(SUMIF(Q650:Q651, "1", J650:J651), 0)</f>
        <v>0</v>
      </c>
      <c r="K652" s="20"/>
      <c r="L652" s="20">
        <f>F652+H652+J652</f>
        <v>0</v>
      </c>
      <c r="M652" s="18"/>
    </row>
    <row r="653" spans="1:20" ht="20.100000000000001" customHeight="1" x14ac:dyDescent="0.3">
      <c r="A653" s="14"/>
      <c r="B653" s="14"/>
      <c r="C653" s="21"/>
      <c r="D653" s="16"/>
      <c r="E653" s="16"/>
      <c r="F653" s="16"/>
      <c r="G653" s="16"/>
      <c r="H653" s="16"/>
      <c r="I653" s="16"/>
      <c r="J653" s="16"/>
      <c r="K653" s="16"/>
      <c r="L653" s="16"/>
      <c r="M653" s="14"/>
    </row>
    <row r="654" spans="1:20" ht="20.100000000000001" customHeight="1" x14ac:dyDescent="0.3">
      <c r="A654" s="65" t="s">
        <v>832</v>
      </c>
      <c r="B654" s="66"/>
      <c r="C654" s="66"/>
      <c r="D654" s="66"/>
      <c r="E654" s="66"/>
      <c r="F654" s="66"/>
      <c r="G654" s="66"/>
      <c r="H654" s="66"/>
      <c r="I654" s="66"/>
      <c r="J654" s="66"/>
      <c r="K654" s="66"/>
      <c r="L654" s="66"/>
      <c r="M654" s="12" t="s">
        <v>586</v>
      </c>
    </row>
    <row r="655" spans="1:20" ht="20.100000000000001" customHeight="1" x14ac:dyDescent="0.3">
      <c r="A655" s="13" t="s">
        <v>130</v>
      </c>
      <c r="B655" s="13" t="s">
        <v>132</v>
      </c>
      <c r="C655" s="15" t="s">
        <v>33</v>
      </c>
      <c r="D655" s="16">
        <v>1.05</v>
      </c>
      <c r="E655" s="16"/>
      <c r="F655" s="16">
        <f>ROUNDDOWN(D655*E655, 1)</f>
        <v>0</v>
      </c>
      <c r="G655" s="16"/>
      <c r="H655" s="16">
        <f>ROUNDDOWN(D655*G655, 1)</f>
        <v>0</v>
      </c>
      <c r="I655" s="16"/>
      <c r="J655" s="16">
        <f>ROUNDDOWN(D655*I655, 1)</f>
        <v>0</v>
      </c>
      <c r="K655" s="16">
        <f>E655+G655+I655</f>
        <v>0</v>
      </c>
      <c r="L655" s="16">
        <f>F655+H655+J655</f>
        <v>0</v>
      </c>
      <c r="M655" s="13" t="s">
        <v>827</v>
      </c>
      <c r="O655" s="1" t="s">
        <v>312</v>
      </c>
      <c r="P655" s="1" t="s">
        <v>308</v>
      </c>
      <c r="Q655">
        <v>1</v>
      </c>
    </row>
    <row r="656" spans="1:20" ht="20.100000000000001" customHeight="1" x14ac:dyDescent="0.3">
      <c r="A656" s="13" t="s">
        <v>710</v>
      </c>
      <c r="B656" s="13" t="s">
        <v>711</v>
      </c>
      <c r="C656" s="15" t="s">
        <v>36</v>
      </c>
      <c r="D656" s="16">
        <v>1</v>
      </c>
      <c r="E656" s="16"/>
      <c r="F656" s="16">
        <f>ROUNDDOWN(D656*E656, 1)</f>
        <v>0</v>
      </c>
      <c r="G656" s="16"/>
      <c r="H656" s="16">
        <f>ROUNDDOWN(D656*G656, 1)</f>
        <v>0</v>
      </c>
      <c r="I656" s="16"/>
      <c r="J656" s="16">
        <f>ROUNDDOWN(D656*I656, 1)</f>
        <v>0</v>
      </c>
      <c r="K656" s="16">
        <f>E656+G656+I656</f>
        <v>0</v>
      </c>
      <c r="L656" s="16">
        <f>F656+H656+J656</f>
        <v>0</v>
      </c>
      <c r="M656" s="13" t="s">
        <v>712</v>
      </c>
      <c r="P656" s="1" t="s">
        <v>308</v>
      </c>
      <c r="Q656">
        <v>1</v>
      </c>
      <c r="T656" s="1" t="s">
        <v>713</v>
      </c>
    </row>
    <row r="657" spans="1:19" ht="20.100000000000001" customHeight="1" x14ac:dyDescent="0.3">
      <c r="A657" s="17" t="s">
        <v>320</v>
      </c>
      <c r="B657" s="18"/>
      <c r="C657" s="19"/>
      <c r="D657" s="20"/>
      <c r="E657" s="20"/>
      <c r="F657" s="20">
        <f>ROUNDDOWN(SUMIF(Q655:Q656, "1", F655:F656), 0)</f>
        <v>0</v>
      </c>
      <c r="G657" s="20"/>
      <c r="H657" s="20">
        <f>ROUNDDOWN(SUMIF(Q655:Q656, "1", H655:H656), 0)</f>
        <v>0</v>
      </c>
      <c r="I657" s="20"/>
      <c r="J657" s="20">
        <f>ROUNDDOWN(SUMIF(Q655:Q656, "1", J655:J656), 0)</f>
        <v>0</v>
      </c>
      <c r="K657" s="20"/>
      <c r="L657" s="20">
        <f>F657+H657+J657</f>
        <v>0</v>
      </c>
      <c r="M657" s="18"/>
    </row>
    <row r="658" spans="1:19" ht="20.100000000000001" customHeight="1" x14ac:dyDescent="0.3">
      <c r="A658" s="14"/>
      <c r="B658" s="14"/>
      <c r="C658" s="21"/>
      <c r="D658" s="16"/>
      <c r="E658" s="16"/>
      <c r="F658" s="16"/>
      <c r="G658" s="16"/>
      <c r="H658" s="16"/>
      <c r="I658" s="16"/>
      <c r="J658" s="16"/>
      <c r="K658" s="16"/>
      <c r="L658" s="16"/>
      <c r="M658" s="14"/>
    </row>
    <row r="659" spans="1:19" ht="20.100000000000001" customHeight="1" x14ac:dyDescent="0.3">
      <c r="A659" s="65" t="s">
        <v>833</v>
      </c>
      <c r="B659" s="66"/>
      <c r="C659" s="66"/>
      <c r="D659" s="66"/>
      <c r="E659" s="66"/>
      <c r="F659" s="66"/>
      <c r="G659" s="66"/>
      <c r="H659" s="66"/>
      <c r="I659" s="66"/>
      <c r="J659" s="66"/>
      <c r="K659" s="66"/>
      <c r="L659" s="66"/>
      <c r="M659" s="22"/>
    </row>
    <row r="660" spans="1:19" ht="20.100000000000001" customHeight="1" x14ac:dyDescent="0.3">
      <c r="A660" s="13" t="s">
        <v>225</v>
      </c>
      <c r="B660" s="13" t="s">
        <v>218</v>
      </c>
      <c r="C660" s="15" t="s">
        <v>219</v>
      </c>
      <c r="D660" s="16">
        <v>4.8000000000000001E-2</v>
      </c>
      <c r="E660" s="16"/>
      <c r="F660" s="16">
        <f>ROUNDDOWN(D660*E660, 1)</f>
        <v>0</v>
      </c>
      <c r="G660" s="16"/>
      <c r="H660" s="16">
        <f>ROUNDDOWN(D660*G660, 1)</f>
        <v>0</v>
      </c>
      <c r="I660" s="16"/>
      <c r="J660" s="16">
        <f>ROUNDDOWN(D660*I660, 1)</f>
        <v>0</v>
      </c>
      <c r="K660" s="16">
        <f>E660+G660+I660</f>
        <v>0</v>
      </c>
      <c r="L660" s="16">
        <f>F660+H660+J660</f>
        <v>0</v>
      </c>
      <c r="M660" s="13" t="s">
        <v>379</v>
      </c>
      <c r="O660" s="1" t="s">
        <v>829</v>
      </c>
      <c r="P660" s="1" t="s">
        <v>308</v>
      </c>
      <c r="Q660">
        <v>1</v>
      </c>
    </row>
    <row r="661" spans="1:19" ht="20.100000000000001" customHeight="1" x14ac:dyDescent="0.3">
      <c r="A661" s="13" t="s">
        <v>825</v>
      </c>
      <c r="B661" s="14" t="str">
        <f>"인력품의 " &amp; N661*100 &amp; "%"</f>
        <v>인력품의 5%</v>
      </c>
      <c r="C661" s="15" t="s">
        <v>314</v>
      </c>
      <c r="D661" s="16">
        <v>1</v>
      </c>
      <c r="E661" s="16"/>
      <c r="F661" s="16">
        <f>ROUNDDOWN((E661)*N661, 1)</f>
        <v>0</v>
      </c>
      <c r="G661" s="16"/>
      <c r="H661" s="16">
        <v>0</v>
      </c>
      <c r="I661" s="16"/>
      <c r="J661" s="16">
        <v>0</v>
      </c>
      <c r="K661" s="16">
        <f>E661+G661+I661</f>
        <v>0</v>
      </c>
      <c r="L661" s="16">
        <f>F661+H661+J661</f>
        <v>0</v>
      </c>
      <c r="M661" s="14"/>
      <c r="N661">
        <v>0.05</v>
      </c>
      <c r="P661" s="1" t="s">
        <v>308</v>
      </c>
      <c r="Q661">
        <v>1</v>
      </c>
      <c r="R661" s="1" t="s">
        <v>444</v>
      </c>
      <c r="S661" s="1" t="s">
        <v>830</v>
      </c>
    </row>
    <row r="662" spans="1:19" ht="20.100000000000001" customHeight="1" x14ac:dyDescent="0.3">
      <c r="A662" s="17" t="s">
        <v>320</v>
      </c>
      <c r="B662" s="18"/>
      <c r="C662" s="19"/>
      <c r="D662" s="20"/>
      <c r="E662" s="20"/>
      <c r="F662" s="20">
        <f>ROUNDDOWN(SUMIF(Q660:Q661, "1", F660:F661), 0)</f>
        <v>0</v>
      </c>
      <c r="G662" s="20"/>
      <c r="H662" s="20">
        <f>ROUNDDOWN(SUMIF(Q660:Q661, "1", H660:H661), 0)</f>
        <v>0</v>
      </c>
      <c r="I662" s="20"/>
      <c r="J662" s="20">
        <f>ROUNDDOWN(SUMIF(Q660:Q661, "1", J660:J661), 0)</f>
        <v>0</v>
      </c>
      <c r="K662" s="20"/>
      <c r="L662" s="20">
        <f>F662+H662+J662</f>
        <v>0</v>
      </c>
      <c r="M662" s="18"/>
    </row>
    <row r="663" spans="1:19" ht="20.100000000000001" customHeight="1" x14ac:dyDescent="0.3">
      <c r="A663" s="14"/>
      <c r="B663" s="14"/>
      <c r="C663" s="21"/>
      <c r="D663" s="16"/>
      <c r="E663" s="16"/>
      <c r="F663" s="16"/>
      <c r="G663" s="16"/>
      <c r="H663" s="16"/>
      <c r="I663" s="16"/>
      <c r="J663" s="16"/>
      <c r="K663" s="16"/>
      <c r="L663" s="16"/>
      <c r="M663" s="14"/>
    </row>
    <row r="664" spans="1:19" ht="20.100000000000001" customHeight="1" x14ac:dyDescent="0.3">
      <c r="A664" s="65" t="s">
        <v>834</v>
      </c>
      <c r="B664" s="66"/>
      <c r="C664" s="66"/>
      <c r="D664" s="66"/>
      <c r="E664" s="66"/>
      <c r="F664" s="66"/>
      <c r="G664" s="66"/>
      <c r="H664" s="66"/>
      <c r="I664" s="66"/>
      <c r="J664" s="66"/>
      <c r="K664" s="66"/>
      <c r="L664" s="66"/>
      <c r="M664" s="22"/>
    </row>
    <row r="665" spans="1:19" ht="20.100000000000001" customHeight="1" x14ac:dyDescent="0.3">
      <c r="A665" s="13" t="s">
        <v>220</v>
      </c>
      <c r="B665" s="13" t="s">
        <v>218</v>
      </c>
      <c r="C665" s="15" t="s">
        <v>219</v>
      </c>
      <c r="D665" s="16">
        <v>2.8799999999999999E-2</v>
      </c>
      <c r="E665" s="16"/>
      <c r="F665" s="16">
        <f>ROUNDDOWN(D665*E665, 1)</f>
        <v>0</v>
      </c>
      <c r="G665" s="16"/>
      <c r="H665" s="16">
        <f>ROUNDDOWN(D665*G665, 1)</f>
        <v>0</v>
      </c>
      <c r="I665" s="16"/>
      <c r="J665" s="16">
        <f>ROUNDDOWN(D665*I665, 1)</f>
        <v>0</v>
      </c>
      <c r="K665" s="16">
        <f>E665+G665+I665</f>
        <v>0</v>
      </c>
      <c r="L665" s="16">
        <f>F665+H665+J665</f>
        <v>0</v>
      </c>
      <c r="M665" s="13" t="s">
        <v>821</v>
      </c>
      <c r="O665" s="1" t="s">
        <v>507</v>
      </c>
      <c r="P665" s="1" t="s">
        <v>308</v>
      </c>
      <c r="Q665">
        <v>1</v>
      </c>
    </row>
    <row r="666" spans="1:19" ht="20.100000000000001" customHeight="1" x14ac:dyDescent="0.3">
      <c r="A666" s="13" t="s">
        <v>225</v>
      </c>
      <c r="B666" s="13" t="s">
        <v>218</v>
      </c>
      <c r="C666" s="15" t="s">
        <v>219</v>
      </c>
      <c r="D666" s="16">
        <v>2.4E-2</v>
      </c>
      <c r="E666" s="16"/>
      <c r="F666" s="16">
        <f>ROUNDDOWN(D666*E666, 1)</f>
        <v>0</v>
      </c>
      <c r="G666" s="16"/>
      <c r="H666" s="16">
        <f>ROUNDDOWN(D666*G666, 1)</f>
        <v>0</v>
      </c>
      <c r="I666" s="16"/>
      <c r="J666" s="16">
        <f>ROUNDDOWN(D666*I666, 1)</f>
        <v>0</v>
      </c>
      <c r="K666" s="16">
        <f>E666+G666+I666</f>
        <v>0</v>
      </c>
      <c r="L666" s="16">
        <f>F666+H666+J666</f>
        <v>0</v>
      </c>
      <c r="M666" s="13" t="s">
        <v>379</v>
      </c>
      <c r="O666" s="1" t="s">
        <v>507</v>
      </c>
      <c r="P666" s="1" t="s">
        <v>308</v>
      </c>
      <c r="Q666">
        <v>1</v>
      </c>
    </row>
    <row r="667" spans="1:19" ht="20.100000000000001" customHeight="1" x14ac:dyDescent="0.3">
      <c r="A667" s="17" t="s">
        <v>320</v>
      </c>
      <c r="B667" s="18"/>
      <c r="C667" s="19"/>
      <c r="D667" s="20"/>
      <c r="E667" s="20"/>
      <c r="F667" s="20">
        <f>ROUNDDOWN(SUMIF(Q665:Q666, "1", F665:F666), 0)</f>
        <v>0</v>
      </c>
      <c r="G667" s="20"/>
      <c r="H667" s="20">
        <f>ROUNDDOWN(SUMIF(Q665:Q666, "1", H665:H666), 0)</f>
        <v>0</v>
      </c>
      <c r="I667" s="20"/>
      <c r="J667" s="20">
        <f>ROUNDDOWN(SUMIF(Q665:Q666, "1", J665:J666), 0)</f>
        <v>0</v>
      </c>
      <c r="K667" s="20"/>
      <c r="L667" s="20">
        <f>F667+H667+J667</f>
        <v>0</v>
      </c>
      <c r="M667" s="18"/>
    </row>
    <row r="668" spans="1:19" ht="20.100000000000001" customHeight="1" x14ac:dyDescent="0.3">
      <c r="A668" s="14"/>
      <c r="B668" s="14"/>
      <c r="C668" s="21"/>
      <c r="D668" s="16"/>
      <c r="E668" s="16"/>
      <c r="F668" s="16"/>
      <c r="G668" s="16"/>
      <c r="H668" s="16"/>
      <c r="I668" s="16"/>
      <c r="J668" s="16"/>
      <c r="K668" s="16"/>
      <c r="L668" s="16"/>
      <c r="M668" s="14"/>
    </row>
    <row r="669" spans="1:19" ht="20.100000000000001" customHeight="1" x14ac:dyDescent="0.3">
      <c r="A669" s="65" t="s">
        <v>835</v>
      </c>
      <c r="B669" s="66"/>
      <c r="C669" s="66"/>
      <c r="D669" s="66"/>
      <c r="E669" s="66"/>
      <c r="F669" s="66"/>
      <c r="G669" s="66"/>
      <c r="H669" s="66"/>
      <c r="I669" s="66"/>
      <c r="J669" s="66"/>
      <c r="K669" s="66"/>
      <c r="L669" s="66"/>
      <c r="M669" s="22"/>
    </row>
    <row r="670" spans="1:19" ht="20.100000000000001" customHeight="1" x14ac:dyDescent="0.3">
      <c r="A670" s="13" t="s">
        <v>221</v>
      </c>
      <c r="B670" s="13" t="s">
        <v>218</v>
      </c>
      <c r="C670" s="15" t="s">
        <v>219</v>
      </c>
      <c r="D670" s="16">
        <v>1.2800000000000001E-2</v>
      </c>
      <c r="E670" s="16"/>
      <c r="F670" s="16">
        <f>ROUNDDOWN(D670*E670, 1)</f>
        <v>0</v>
      </c>
      <c r="G670" s="16"/>
      <c r="H670" s="16">
        <f>ROUNDDOWN(D670*G670, 1)</f>
        <v>0</v>
      </c>
      <c r="I670" s="16"/>
      <c r="J670" s="16">
        <f>ROUNDDOWN(D670*I670, 1)</f>
        <v>0</v>
      </c>
      <c r="K670" s="16">
        <f>E670+G670+I670</f>
        <v>0</v>
      </c>
      <c r="L670" s="16">
        <f>F670+H670+J670</f>
        <v>0</v>
      </c>
      <c r="M670" s="13" t="s">
        <v>692</v>
      </c>
      <c r="O670" s="1" t="s">
        <v>319</v>
      </c>
      <c r="P670" s="1" t="s">
        <v>308</v>
      </c>
      <c r="Q670">
        <v>1</v>
      </c>
    </row>
    <row r="671" spans="1:19" ht="20.100000000000001" customHeight="1" x14ac:dyDescent="0.3">
      <c r="A671" s="13" t="s">
        <v>225</v>
      </c>
      <c r="B671" s="13" t="s">
        <v>218</v>
      </c>
      <c r="C671" s="15" t="s">
        <v>219</v>
      </c>
      <c r="D671" s="16">
        <v>8.7999999999999988E-3</v>
      </c>
      <c r="E671" s="16"/>
      <c r="F671" s="16">
        <f>ROUNDDOWN(D671*E671, 1)</f>
        <v>0</v>
      </c>
      <c r="G671" s="16"/>
      <c r="H671" s="16">
        <f>ROUNDDOWN(D671*G671, 1)</f>
        <v>0</v>
      </c>
      <c r="I671" s="16"/>
      <c r="J671" s="16">
        <f>ROUNDDOWN(D671*I671, 1)</f>
        <v>0</v>
      </c>
      <c r="K671" s="16">
        <f>E671+G671+I671</f>
        <v>0</v>
      </c>
      <c r="L671" s="16">
        <f>F671+H671+J671</f>
        <v>0</v>
      </c>
      <c r="M671" s="13" t="s">
        <v>379</v>
      </c>
      <c r="O671" s="1" t="s">
        <v>319</v>
      </c>
      <c r="P671" s="1" t="s">
        <v>308</v>
      </c>
      <c r="Q671">
        <v>1</v>
      </c>
    </row>
    <row r="672" spans="1:19" ht="20.100000000000001" customHeight="1" x14ac:dyDescent="0.3">
      <c r="A672" s="17" t="s">
        <v>320</v>
      </c>
      <c r="B672" s="18"/>
      <c r="C672" s="19"/>
      <c r="D672" s="20"/>
      <c r="E672" s="20"/>
      <c r="F672" s="20">
        <f>ROUNDDOWN(SUMIF(Q670:Q671, "1", F670:F671), 0)</f>
        <v>0</v>
      </c>
      <c r="G672" s="20"/>
      <c r="H672" s="20">
        <f>ROUNDDOWN(SUMIF(Q670:Q671, "1", H670:H671), 0)</f>
        <v>0</v>
      </c>
      <c r="I672" s="20"/>
      <c r="J672" s="20">
        <f>ROUNDDOWN(SUMIF(Q670:Q671, "1", J670:J671), 0)</f>
        <v>0</v>
      </c>
      <c r="K672" s="20"/>
      <c r="L672" s="20">
        <f>F672+H672+J672</f>
        <v>0</v>
      </c>
      <c r="M672" s="18"/>
    </row>
    <row r="673" spans="1:19" ht="20.100000000000001" customHeight="1" x14ac:dyDescent="0.3">
      <c r="A673" s="14"/>
      <c r="B673" s="14"/>
      <c r="C673" s="21"/>
      <c r="D673" s="16"/>
      <c r="E673" s="16"/>
      <c r="F673" s="16"/>
      <c r="G673" s="16"/>
      <c r="H673" s="16"/>
      <c r="I673" s="16"/>
      <c r="J673" s="16"/>
      <c r="K673" s="16"/>
      <c r="L673" s="16"/>
      <c r="M673" s="14"/>
    </row>
    <row r="674" spans="1:19" ht="20.100000000000001" customHeight="1" x14ac:dyDescent="0.3">
      <c r="A674" s="65" t="s">
        <v>836</v>
      </c>
      <c r="B674" s="66"/>
      <c r="C674" s="66"/>
      <c r="D674" s="66"/>
      <c r="E674" s="66"/>
      <c r="F674" s="66"/>
      <c r="G674" s="66"/>
      <c r="H674" s="66"/>
      <c r="I674" s="66"/>
      <c r="J674" s="66"/>
      <c r="K674" s="66"/>
      <c r="L674" s="66"/>
      <c r="M674" s="22"/>
    </row>
    <row r="675" spans="1:19" ht="20.100000000000001" customHeight="1" x14ac:dyDescent="0.3">
      <c r="A675" s="13" t="s">
        <v>228</v>
      </c>
      <c r="B675" s="13" t="s">
        <v>218</v>
      </c>
      <c r="C675" s="15" t="s">
        <v>219</v>
      </c>
      <c r="D675" s="16">
        <v>9.6000000000000002E-2</v>
      </c>
      <c r="E675" s="16"/>
      <c r="F675" s="16">
        <f>ROUNDDOWN(D675*E675, 1)</f>
        <v>0</v>
      </c>
      <c r="G675" s="16"/>
      <c r="H675" s="16">
        <f>ROUNDDOWN(D675*G675, 1)</f>
        <v>0</v>
      </c>
      <c r="I675" s="16"/>
      <c r="J675" s="16">
        <f>ROUNDDOWN(D675*I675, 1)</f>
        <v>0</v>
      </c>
      <c r="K675" s="16">
        <f>E675+G675+I675</f>
        <v>0</v>
      </c>
      <c r="L675" s="16">
        <f>F675+H675+J675</f>
        <v>0</v>
      </c>
      <c r="M675" s="13" t="s">
        <v>837</v>
      </c>
      <c r="O675" s="1" t="s">
        <v>319</v>
      </c>
      <c r="P675" s="1" t="s">
        <v>308</v>
      </c>
      <c r="Q675">
        <v>1</v>
      </c>
    </row>
    <row r="676" spans="1:19" ht="20.100000000000001" customHeight="1" x14ac:dyDescent="0.3">
      <c r="A676" s="13" t="s">
        <v>225</v>
      </c>
      <c r="B676" s="13" t="s">
        <v>218</v>
      </c>
      <c r="C676" s="15" t="s">
        <v>219</v>
      </c>
      <c r="D676" s="16">
        <v>1.3600000000000001E-2</v>
      </c>
      <c r="E676" s="16"/>
      <c r="F676" s="16">
        <f>ROUNDDOWN(D676*E676, 1)</f>
        <v>0</v>
      </c>
      <c r="G676" s="16"/>
      <c r="H676" s="16">
        <f>ROUNDDOWN(D676*G676, 1)</f>
        <v>0</v>
      </c>
      <c r="I676" s="16"/>
      <c r="J676" s="16">
        <f>ROUNDDOWN(D676*I676, 1)</f>
        <v>0</v>
      </c>
      <c r="K676" s="16">
        <f>E676+G676+I676</f>
        <v>0</v>
      </c>
      <c r="L676" s="16">
        <f>F676+H676+J676</f>
        <v>0</v>
      </c>
      <c r="M676" s="13" t="s">
        <v>379</v>
      </c>
      <c r="O676" s="1" t="s">
        <v>319</v>
      </c>
      <c r="P676" s="1" t="s">
        <v>308</v>
      </c>
      <c r="Q676">
        <v>1</v>
      </c>
    </row>
    <row r="677" spans="1:19" ht="20.100000000000001" customHeight="1" x14ac:dyDescent="0.3">
      <c r="A677" s="17" t="s">
        <v>320</v>
      </c>
      <c r="B677" s="18"/>
      <c r="C677" s="19"/>
      <c r="D677" s="20"/>
      <c r="E677" s="20"/>
      <c r="F677" s="20">
        <f>ROUNDDOWN(SUMIF(Q675:Q676, "1", F675:F676), 0)</f>
        <v>0</v>
      </c>
      <c r="G677" s="20"/>
      <c r="H677" s="20">
        <f>ROUNDDOWN(SUMIF(Q675:Q676, "1", H675:H676), 0)</f>
        <v>0</v>
      </c>
      <c r="I677" s="20"/>
      <c r="J677" s="20">
        <f>ROUNDDOWN(SUMIF(Q675:Q676, "1", J675:J676), 0)</f>
        <v>0</v>
      </c>
      <c r="K677" s="20"/>
      <c r="L677" s="20">
        <f>F677+H677+J677</f>
        <v>0</v>
      </c>
      <c r="M677" s="18"/>
    </row>
    <row r="678" spans="1:19" ht="20.100000000000001" customHeight="1" x14ac:dyDescent="0.3">
      <c r="A678" s="14"/>
      <c r="B678" s="14"/>
      <c r="C678" s="21"/>
      <c r="D678" s="16"/>
      <c r="E678" s="16"/>
      <c r="F678" s="16"/>
      <c r="G678" s="16"/>
      <c r="H678" s="16"/>
      <c r="I678" s="16"/>
      <c r="J678" s="16"/>
      <c r="K678" s="16"/>
      <c r="L678" s="16"/>
      <c r="M678" s="14"/>
    </row>
    <row r="679" spans="1:19" ht="20.100000000000001" customHeight="1" x14ac:dyDescent="0.3">
      <c r="A679" s="65" t="s">
        <v>838</v>
      </c>
      <c r="B679" s="66"/>
      <c r="C679" s="66"/>
      <c r="D679" s="66"/>
      <c r="E679" s="66"/>
      <c r="F679" s="66"/>
      <c r="G679" s="66"/>
      <c r="H679" s="66"/>
      <c r="I679" s="66"/>
      <c r="J679" s="66"/>
      <c r="K679" s="66"/>
      <c r="L679" s="66"/>
      <c r="M679" s="22"/>
    </row>
    <row r="680" spans="1:19" ht="20.100000000000001" customHeight="1" x14ac:dyDescent="0.3">
      <c r="A680" s="13" t="s">
        <v>271</v>
      </c>
      <c r="B680" s="14"/>
      <c r="C680" s="15" t="s">
        <v>253</v>
      </c>
      <c r="D680" s="16">
        <v>1.2E-4</v>
      </c>
      <c r="E680" s="16"/>
      <c r="F680" s="16">
        <f>ROUNDDOWN(D680*E680, 1)</f>
        <v>0</v>
      </c>
      <c r="G680" s="16"/>
      <c r="H680" s="16">
        <f>ROUNDDOWN(D680*G680, 1)</f>
        <v>0</v>
      </c>
      <c r="I680" s="16"/>
      <c r="J680" s="16">
        <f>ROUNDDOWN(D680*I680, 1)</f>
        <v>0</v>
      </c>
      <c r="K680" s="16">
        <f t="shared" ref="K680:L682" si="65">E680+G680+I680</f>
        <v>0</v>
      </c>
      <c r="L680" s="16">
        <f t="shared" si="65"/>
        <v>0</v>
      </c>
      <c r="M680" s="13" t="s">
        <v>839</v>
      </c>
      <c r="O680" s="1" t="s">
        <v>307</v>
      </c>
      <c r="P680" s="1" t="s">
        <v>308</v>
      </c>
      <c r="Q680">
        <v>1</v>
      </c>
    </row>
    <row r="681" spans="1:19" ht="20.100000000000001" customHeight="1" x14ac:dyDescent="0.3">
      <c r="A681" s="13" t="s">
        <v>272</v>
      </c>
      <c r="B681" s="14"/>
      <c r="C681" s="15" t="s">
        <v>253</v>
      </c>
      <c r="D681" s="16">
        <v>1.2E-4</v>
      </c>
      <c r="E681" s="16"/>
      <c r="F681" s="16">
        <f>ROUNDDOWN(D681*E681, 1)</f>
        <v>0</v>
      </c>
      <c r="G681" s="16"/>
      <c r="H681" s="16">
        <f>ROUNDDOWN(D681*G681, 1)</f>
        <v>0</v>
      </c>
      <c r="I681" s="16"/>
      <c r="J681" s="16">
        <f>ROUNDDOWN(D681*I681, 1)</f>
        <v>0</v>
      </c>
      <c r="K681" s="16">
        <f t="shared" si="65"/>
        <v>0</v>
      </c>
      <c r="L681" s="16">
        <f t="shared" si="65"/>
        <v>0</v>
      </c>
      <c r="M681" s="13" t="s">
        <v>840</v>
      </c>
      <c r="O681" s="1" t="s">
        <v>307</v>
      </c>
      <c r="P681" s="1" t="s">
        <v>308</v>
      </c>
      <c r="Q681">
        <v>1</v>
      </c>
    </row>
    <row r="682" spans="1:19" ht="20.100000000000001" customHeight="1" x14ac:dyDescent="0.3">
      <c r="A682" s="13" t="s">
        <v>273</v>
      </c>
      <c r="B682" s="14"/>
      <c r="C682" s="15" t="s">
        <v>253</v>
      </c>
      <c r="D682" s="16">
        <v>1.2E-4</v>
      </c>
      <c r="E682" s="16"/>
      <c r="F682" s="16">
        <f>ROUNDDOWN(D682*E682, 1)</f>
        <v>0</v>
      </c>
      <c r="G682" s="16"/>
      <c r="H682" s="16">
        <f>ROUNDDOWN(D682*G682, 1)</f>
        <v>0</v>
      </c>
      <c r="I682" s="16"/>
      <c r="J682" s="16">
        <f>ROUNDDOWN(D682*I682, 1)</f>
        <v>0</v>
      </c>
      <c r="K682" s="16">
        <f t="shared" si="65"/>
        <v>0</v>
      </c>
      <c r="L682" s="16">
        <f t="shared" si="65"/>
        <v>0</v>
      </c>
      <c r="M682" s="13" t="s">
        <v>841</v>
      </c>
      <c r="O682" s="1" t="s">
        <v>307</v>
      </c>
      <c r="P682" s="1" t="s">
        <v>308</v>
      </c>
      <c r="Q682">
        <v>1</v>
      </c>
    </row>
    <row r="683" spans="1:19" ht="20.100000000000001" customHeight="1" x14ac:dyDescent="0.3">
      <c r="A683" s="17" t="s">
        <v>320</v>
      </c>
      <c r="B683" s="18"/>
      <c r="C683" s="19"/>
      <c r="D683" s="20"/>
      <c r="E683" s="20"/>
      <c r="F683" s="20">
        <f>ROUNDDOWN(SUMIF(Q680:Q682, "1", F680:F682), 0)</f>
        <v>0</v>
      </c>
      <c r="G683" s="20"/>
      <c r="H683" s="20">
        <f>ROUNDDOWN(SUMIF(Q680:Q682, "1", H680:H682), 0)</f>
        <v>0</v>
      </c>
      <c r="I683" s="20"/>
      <c r="J683" s="20">
        <f>ROUNDDOWN(SUMIF(Q680:Q682, "1", J680:J682), 0)</f>
        <v>0</v>
      </c>
      <c r="K683" s="20"/>
      <c r="L683" s="20">
        <f>F683+H683+J683</f>
        <v>0</v>
      </c>
      <c r="M683" s="18"/>
    </row>
    <row r="684" spans="1:19" ht="20.100000000000001" customHeight="1" x14ac:dyDescent="0.3">
      <c r="A684" s="14"/>
      <c r="B684" s="14"/>
      <c r="C684" s="21"/>
      <c r="D684" s="16"/>
      <c r="E684" s="16"/>
      <c r="F684" s="16"/>
      <c r="G684" s="16"/>
      <c r="H684" s="16"/>
      <c r="I684" s="16"/>
      <c r="J684" s="16"/>
      <c r="K684" s="16"/>
      <c r="L684" s="16"/>
      <c r="M684" s="14"/>
    </row>
    <row r="685" spans="1:19" ht="20.100000000000001" customHeight="1" x14ac:dyDescent="0.3">
      <c r="A685" s="65" t="s">
        <v>842</v>
      </c>
      <c r="B685" s="66"/>
      <c r="C685" s="66"/>
      <c r="D685" s="66"/>
      <c r="E685" s="66"/>
      <c r="F685" s="66"/>
      <c r="G685" s="66"/>
      <c r="H685" s="66"/>
      <c r="I685" s="66"/>
      <c r="J685" s="66"/>
      <c r="K685" s="66"/>
      <c r="L685" s="66"/>
      <c r="M685" s="22"/>
    </row>
    <row r="686" spans="1:19" ht="20.100000000000001" customHeight="1" x14ac:dyDescent="0.3">
      <c r="A686" s="13" t="s">
        <v>225</v>
      </c>
      <c r="B686" s="13" t="s">
        <v>218</v>
      </c>
      <c r="C686" s="15" t="s">
        <v>219</v>
      </c>
      <c r="D686" s="16">
        <v>8.0000000000000002E-3</v>
      </c>
      <c r="E686" s="16"/>
      <c r="F686" s="16">
        <f>ROUNDDOWN(D686*E686, 1)</f>
        <v>0</v>
      </c>
      <c r="G686" s="16"/>
      <c r="H686" s="16">
        <f>ROUNDDOWN(D686*G686, 1)</f>
        <v>0</v>
      </c>
      <c r="I686" s="16"/>
      <c r="J686" s="16">
        <f>ROUNDDOWN(D686*I686, 1)</f>
        <v>0</v>
      </c>
      <c r="K686" s="16">
        <f>E686+G686+I686</f>
        <v>0</v>
      </c>
      <c r="L686" s="16">
        <f>F686+H686+J686</f>
        <v>0</v>
      </c>
      <c r="M686" s="14" t="s">
        <v>776</v>
      </c>
      <c r="O686" s="1" t="s">
        <v>829</v>
      </c>
      <c r="P686" s="1" t="s">
        <v>776</v>
      </c>
    </row>
    <row r="687" spans="1:19" ht="20.100000000000001" customHeight="1" x14ac:dyDescent="0.3">
      <c r="A687" s="13" t="s">
        <v>843</v>
      </c>
      <c r="B687" s="14" t="str">
        <f>"인력품의 " &amp; N687*100 &amp; "%"</f>
        <v>인력품의 1.5%</v>
      </c>
      <c r="C687" s="15" t="s">
        <v>314</v>
      </c>
      <c r="D687" s="16">
        <v>1</v>
      </c>
      <c r="E687" s="16"/>
      <c r="F687" s="16">
        <v>0</v>
      </c>
      <c r="G687" s="16"/>
      <c r="H687" s="16">
        <v>0</v>
      </c>
      <c r="I687" s="16"/>
      <c r="J687" s="16">
        <f>ROUNDDOWN((I687)*N687, 1)</f>
        <v>0</v>
      </c>
      <c r="K687" s="16">
        <f>E687+G687+I687</f>
        <v>0</v>
      </c>
      <c r="L687" s="16">
        <f>F687+H687+J687</f>
        <v>0</v>
      </c>
      <c r="M687" s="14"/>
      <c r="N687">
        <v>1.4999999999999999E-2</v>
      </c>
      <c r="P687" s="1" t="s">
        <v>308</v>
      </c>
      <c r="Q687">
        <v>1</v>
      </c>
      <c r="R687" s="1" t="s">
        <v>173</v>
      </c>
      <c r="S687" s="1" t="s">
        <v>830</v>
      </c>
    </row>
    <row r="688" spans="1:19" ht="20.100000000000001" customHeight="1" x14ac:dyDescent="0.3">
      <c r="A688" s="17" t="s">
        <v>320</v>
      </c>
      <c r="B688" s="18"/>
      <c r="C688" s="19"/>
      <c r="D688" s="20"/>
      <c r="E688" s="20"/>
      <c r="F688" s="20">
        <f>ROUNDDOWN(SUMIF(Q686:Q687, "1", F686:F687), 0)</f>
        <v>0</v>
      </c>
      <c r="G688" s="20"/>
      <c r="H688" s="20">
        <f>ROUNDDOWN(SUMIF(Q686:Q687, "1", H686:H687), 0)</f>
        <v>0</v>
      </c>
      <c r="I688" s="20"/>
      <c r="J688" s="20">
        <f>ROUNDDOWN(SUMIF(Q686:Q687, "1", J686:J687), 0)</f>
        <v>0</v>
      </c>
      <c r="K688" s="20"/>
      <c r="L688" s="20">
        <f>F688+H688+J688</f>
        <v>0</v>
      </c>
      <c r="M688" s="18"/>
    </row>
    <row r="689" spans="1:17" ht="20.100000000000001" customHeight="1" x14ac:dyDescent="0.3">
      <c r="A689" s="14"/>
      <c r="B689" s="14"/>
      <c r="C689" s="21"/>
      <c r="D689" s="16"/>
      <c r="E689" s="16"/>
      <c r="F689" s="16"/>
      <c r="G689" s="16"/>
      <c r="H689" s="16"/>
      <c r="I689" s="16"/>
      <c r="J689" s="16"/>
      <c r="K689" s="16"/>
      <c r="L689" s="16"/>
      <c r="M689" s="14"/>
    </row>
    <row r="690" spans="1:17" ht="20.100000000000001" customHeight="1" x14ac:dyDescent="0.3">
      <c r="A690" s="65" t="s">
        <v>844</v>
      </c>
      <c r="B690" s="66"/>
      <c r="C690" s="66"/>
      <c r="D690" s="66"/>
      <c r="E690" s="66"/>
      <c r="F690" s="66"/>
      <c r="G690" s="66"/>
      <c r="H690" s="66"/>
      <c r="I690" s="66"/>
      <c r="J690" s="66"/>
      <c r="K690" s="66"/>
      <c r="L690" s="66"/>
      <c r="M690" s="22"/>
    </row>
    <row r="691" spans="1:17" ht="20.100000000000001" customHeight="1" x14ac:dyDescent="0.3">
      <c r="A691" s="13" t="s">
        <v>206</v>
      </c>
      <c r="B691" s="13" t="s">
        <v>207</v>
      </c>
      <c r="C691" s="15" t="s">
        <v>36</v>
      </c>
      <c r="D691" s="16">
        <v>2.2999999999999998</v>
      </c>
      <c r="E691" s="16"/>
      <c r="F691" s="16">
        <f>ROUNDDOWN(D691*E691, 1)</f>
        <v>0</v>
      </c>
      <c r="G691" s="16"/>
      <c r="H691" s="16">
        <f>ROUNDDOWN(D691*G691, 1)</f>
        <v>0</v>
      </c>
      <c r="I691" s="16"/>
      <c r="J691" s="16">
        <f>ROUNDDOWN(D691*I691, 1)</f>
        <v>0</v>
      </c>
      <c r="K691" s="16">
        <f>E691+G691+I691</f>
        <v>0</v>
      </c>
      <c r="L691" s="16">
        <f>F691+H691+J691</f>
        <v>0</v>
      </c>
      <c r="M691" s="13" t="s">
        <v>640</v>
      </c>
      <c r="O691" s="1" t="s">
        <v>312</v>
      </c>
      <c r="P691" s="1" t="s">
        <v>308</v>
      </c>
      <c r="Q691">
        <v>1</v>
      </c>
    </row>
    <row r="692" spans="1:17" ht="20.100000000000001" customHeight="1" x14ac:dyDescent="0.3">
      <c r="A692" s="13" t="s">
        <v>206</v>
      </c>
      <c r="B692" s="13" t="s">
        <v>208</v>
      </c>
      <c r="C692" s="15" t="s">
        <v>36</v>
      </c>
      <c r="D692" s="16">
        <v>2.2999999999999998</v>
      </c>
      <c r="E692" s="16"/>
      <c r="F692" s="16">
        <f>ROUNDDOWN(D692*E692, 1)</f>
        <v>0</v>
      </c>
      <c r="G692" s="16"/>
      <c r="H692" s="16">
        <f>ROUNDDOWN(D692*G692, 1)</f>
        <v>0</v>
      </c>
      <c r="I692" s="16"/>
      <c r="J692" s="16">
        <f>ROUNDDOWN(D692*I692, 1)</f>
        <v>0</v>
      </c>
      <c r="K692" s="16">
        <f>E692+G692+I692</f>
        <v>0</v>
      </c>
      <c r="L692" s="16">
        <f>F692+H692+J692</f>
        <v>0</v>
      </c>
      <c r="M692" s="13" t="s">
        <v>645</v>
      </c>
      <c r="O692" s="1" t="s">
        <v>312</v>
      </c>
      <c r="P692" s="1" t="s">
        <v>308</v>
      </c>
      <c r="Q692">
        <v>1</v>
      </c>
    </row>
    <row r="693" spans="1:17" ht="20.100000000000001" customHeight="1" x14ac:dyDescent="0.3">
      <c r="A693" s="17" t="s">
        <v>320</v>
      </c>
      <c r="B693" s="18"/>
      <c r="C693" s="19"/>
      <c r="D693" s="20"/>
      <c r="E693" s="20"/>
      <c r="F693" s="20">
        <f>ROUNDDOWN(SUMIF(Q691:Q692, "1", F691:F692), 0)</f>
        <v>0</v>
      </c>
      <c r="G693" s="20"/>
      <c r="H693" s="20">
        <f>ROUNDDOWN(SUMIF(Q691:Q692, "1", H691:H692), 0)</f>
        <v>0</v>
      </c>
      <c r="I693" s="20"/>
      <c r="J693" s="20">
        <f>ROUNDDOWN(SUMIF(Q691:Q692, "1", J691:J692), 0)</f>
        <v>0</v>
      </c>
      <c r="K693" s="20"/>
      <c r="L693" s="20">
        <f>F693+H693+J693</f>
        <v>0</v>
      </c>
      <c r="M693" s="18"/>
    </row>
    <row r="694" spans="1:17" ht="20.100000000000001" customHeight="1" x14ac:dyDescent="0.3">
      <c r="A694" s="14"/>
      <c r="B694" s="14"/>
      <c r="C694" s="21"/>
      <c r="D694" s="16"/>
      <c r="E694" s="16"/>
      <c r="F694" s="16"/>
      <c r="G694" s="16"/>
      <c r="H694" s="16"/>
      <c r="I694" s="16"/>
      <c r="J694" s="16"/>
      <c r="K694" s="16"/>
      <c r="L694" s="16"/>
      <c r="M694" s="14"/>
    </row>
    <row r="695" spans="1:17" ht="20.100000000000001" customHeight="1" x14ac:dyDescent="0.3">
      <c r="A695" s="65" t="s">
        <v>845</v>
      </c>
      <c r="B695" s="66"/>
      <c r="C695" s="66"/>
      <c r="D695" s="66"/>
      <c r="E695" s="66"/>
      <c r="F695" s="66"/>
      <c r="G695" s="66"/>
      <c r="H695" s="66"/>
      <c r="I695" s="66"/>
      <c r="J695" s="66"/>
      <c r="K695" s="66"/>
      <c r="L695" s="66"/>
      <c r="M695" s="22"/>
    </row>
    <row r="696" spans="1:17" ht="20.100000000000001" customHeight="1" x14ac:dyDescent="0.3">
      <c r="A696" s="13" t="s">
        <v>254</v>
      </c>
      <c r="B696" s="13" t="s">
        <v>255</v>
      </c>
      <c r="C696" s="15" t="s">
        <v>58</v>
      </c>
      <c r="D696" s="16">
        <v>1E-4</v>
      </c>
      <c r="E696" s="16"/>
      <c r="F696" s="16">
        <f t="shared" ref="F696:F701" si="66">ROUNDDOWN(D696*E696, 1)</f>
        <v>0</v>
      </c>
      <c r="G696" s="16"/>
      <c r="H696" s="16">
        <f t="shared" ref="H696:H701" si="67">ROUNDDOWN(D696*G696, 1)</f>
        <v>0</v>
      </c>
      <c r="I696" s="16"/>
      <c r="J696" s="16">
        <f t="shared" ref="J696:J701" si="68">ROUNDDOWN(D696*I696, 1)</f>
        <v>0</v>
      </c>
      <c r="K696" s="16">
        <f t="shared" ref="K696:L701" si="69">E696+G696+I696</f>
        <v>0</v>
      </c>
      <c r="L696" s="16">
        <f t="shared" si="69"/>
        <v>0</v>
      </c>
      <c r="M696" s="13" t="s">
        <v>846</v>
      </c>
      <c r="O696" s="1" t="s">
        <v>307</v>
      </c>
      <c r="P696" s="1" t="s">
        <v>308</v>
      </c>
      <c r="Q696">
        <v>1</v>
      </c>
    </row>
    <row r="697" spans="1:17" ht="20.100000000000001" customHeight="1" x14ac:dyDescent="0.3">
      <c r="A697" s="13" t="s">
        <v>268</v>
      </c>
      <c r="B697" s="13" t="s">
        <v>269</v>
      </c>
      <c r="C697" s="15" t="s">
        <v>270</v>
      </c>
      <c r="D697" s="16">
        <v>1E-4</v>
      </c>
      <c r="E697" s="16"/>
      <c r="F697" s="16">
        <f t="shared" si="66"/>
        <v>0</v>
      </c>
      <c r="G697" s="16"/>
      <c r="H697" s="16">
        <f t="shared" si="67"/>
        <v>0</v>
      </c>
      <c r="I697" s="16"/>
      <c r="J697" s="16">
        <f t="shared" si="68"/>
        <v>0</v>
      </c>
      <c r="K697" s="16">
        <f t="shared" si="69"/>
        <v>0</v>
      </c>
      <c r="L697" s="16">
        <f t="shared" si="69"/>
        <v>0</v>
      </c>
      <c r="M697" s="13" t="s">
        <v>847</v>
      </c>
      <c r="O697" s="1" t="s">
        <v>307</v>
      </c>
      <c r="P697" s="1" t="s">
        <v>308</v>
      </c>
      <c r="Q697">
        <v>1</v>
      </c>
    </row>
    <row r="698" spans="1:17" ht="20.100000000000001" customHeight="1" x14ac:dyDescent="0.3">
      <c r="A698" s="13" t="s">
        <v>195</v>
      </c>
      <c r="B698" s="13" t="s">
        <v>196</v>
      </c>
      <c r="C698" s="15" t="s">
        <v>71</v>
      </c>
      <c r="D698" s="16">
        <v>0.57999999999999996</v>
      </c>
      <c r="E698" s="16"/>
      <c r="F698" s="16">
        <f t="shared" si="66"/>
        <v>0</v>
      </c>
      <c r="G698" s="16"/>
      <c r="H698" s="16">
        <f t="shared" si="67"/>
        <v>0</v>
      </c>
      <c r="I698" s="16"/>
      <c r="J698" s="16">
        <f t="shared" si="68"/>
        <v>0</v>
      </c>
      <c r="K698" s="16">
        <f t="shared" si="69"/>
        <v>0</v>
      </c>
      <c r="L698" s="16">
        <f t="shared" si="69"/>
        <v>0</v>
      </c>
      <c r="M698" s="13" t="s">
        <v>848</v>
      </c>
      <c r="O698" s="1" t="s">
        <v>312</v>
      </c>
      <c r="P698" s="1" t="s">
        <v>308</v>
      </c>
      <c r="Q698">
        <v>1</v>
      </c>
    </row>
    <row r="699" spans="1:17" ht="20.100000000000001" customHeight="1" x14ac:dyDescent="0.3">
      <c r="A699" s="13" t="s">
        <v>112</v>
      </c>
      <c r="B699" s="13" t="s">
        <v>113</v>
      </c>
      <c r="C699" s="15" t="s">
        <v>114</v>
      </c>
      <c r="D699" s="16">
        <v>0.57999999999999996</v>
      </c>
      <c r="E699" s="16"/>
      <c r="F699" s="16">
        <f t="shared" si="66"/>
        <v>0</v>
      </c>
      <c r="G699" s="16"/>
      <c r="H699" s="16">
        <f t="shared" si="67"/>
        <v>0</v>
      </c>
      <c r="I699" s="16"/>
      <c r="J699" s="16">
        <f t="shared" si="68"/>
        <v>0</v>
      </c>
      <c r="K699" s="16">
        <f t="shared" si="69"/>
        <v>0</v>
      </c>
      <c r="L699" s="16">
        <f t="shared" si="69"/>
        <v>0</v>
      </c>
      <c r="M699" s="13" t="s">
        <v>849</v>
      </c>
      <c r="O699" s="1" t="s">
        <v>312</v>
      </c>
      <c r="P699" s="1" t="s">
        <v>308</v>
      </c>
      <c r="Q699">
        <v>1</v>
      </c>
    </row>
    <row r="700" spans="1:17" ht="20.100000000000001" customHeight="1" x14ac:dyDescent="0.3">
      <c r="A700" s="13" t="s">
        <v>115</v>
      </c>
      <c r="B700" s="13" t="s">
        <v>116</v>
      </c>
      <c r="C700" s="15" t="s">
        <v>89</v>
      </c>
      <c r="D700" s="16">
        <v>0.57999999999999996</v>
      </c>
      <c r="E700" s="16"/>
      <c r="F700" s="16">
        <f t="shared" si="66"/>
        <v>0</v>
      </c>
      <c r="G700" s="16"/>
      <c r="H700" s="16">
        <f t="shared" si="67"/>
        <v>0</v>
      </c>
      <c r="I700" s="16"/>
      <c r="J700" s="16">
        <f t="shared" si="68"/>
        <v>0</v>
      </c>
      <c r="K700" s="16">
        <f t="shared" si="69"/>
        <v>0</v>
      </c>
      <c r="L700" s="16">
        <f t="shared" si="69"/>
        <v>0</v>
      </c>
      <c r="M700" s="13" t="s">
        <v>850</v>
      </c>
      <c r="O700" s="1" t="s">
        <v>312</v>
      </c>
      <c r="P700" s="1" t="s">
        <v>308</v>
      </c>
      <c r="Q700">
        <v>1</v>
      </c>
    </row>
    <row r="701" spans="1:17" ht="20.100000000000001" customHeight="1" x14ac:dyDescent="0.3">
      <c r="A701" s="13" t="s">
        <v>87</v>
      </c>
      <c r="B701" s="13" t="s">
        <v>88</v>
      </c>
      <c r="C701" s="15" t="s">
        <v>89</v>
      </c>
      <c r="D701" s="16">
        <v>0.57999999999999996</v>
      </c>
      <c r="E701" s="16"/>
      <c r="F701" s="16">
        <f t="shared" si="66"/>
        <v>0</v>
      </c>
      <c r="G701" s="16"/>
      <c r="H701" s="16">
        <f t="shared" si="67"/>
        <v>0</v>
      </c>
      <c r="I701" s="16"/>
      <c r="J701" s="16">
        <f t="shared" si="68"/>
        <v>0</v>
      </c>
      <c r="K701" s="16">
        <f t="shared" si="69"/>
        <v>0</v>
      </c>
      <c r="L701" s="16">
        <f t="shared" si="69"/>
        <v>0</v>
      </c>
      <c r="M701" s="13" t="s">
        <v>851</v>
      </c>
      <c r="O701" s="1" t="s">
        <v>312</v>
      </c>
      <c r="P701" s="1" t="s">
        <v>308</v>
      </c>
      <c r="Q701">
        <v>1</v>
      </c>
    </row>
    <row r="702" spans="1:17" ht="20.100000000000001" customHeight="1" x14ac:dyDescent="0.3">
      <c r="A702" s="17" t="s">
        <v>320</v>
      </c>
      <c r="B702" s="18"/>
      <c r="C702" s="19"/>
      <c r="D702" s="20"/>
      <c r="E702" s="20"/>
      <c r="F702" s="20">
        <f>ROUNDDOWN(SUMIF(Q696:Q701, "1", F696:F701), 0)</f>
        <v>0</v>
      </c>
      <c r="G702" s="20"/>
      <c r="H702" s="20">
        <f>ROUNDDOWN(SUMIF(Q696:Q701, "1", H696:H701), 0)</f>
        <v>0</v>
      </c>
      <c r="I702" s="20"/>
      <c r="J702" s="20">
        <f>ROUNDDOWN(SUMIF(Q696:Q701, "1", J696:J701), 0)</f>
        <v>0</v>
      </c>
      <c r="K702" s="20"/>
      <c r="L702" s="20">
        <f>F702+H702+J702</f>
        <v>0</v>
      </c>
      <c r="M702" s="18"/>
    </row>
    <row r="703" spans="1:17" ht="20.100000000000001" customHeight="1" x14ac:dyDescent="0.3">
      <c r="A703" s="14"/>
      <c r="B703" s="14"/>
      <c r="C703" s="21"/>
      <c r="D703" s="16"/>
      <c r="E703" s="16"/>
      <c r="F703" s="16"/>
      <c r="G703" s="16"/>
      <c r="H703" s="16"/>
      <c r="I703" s="16"/>
      <c r="J703" s="16"/>
      <c r="K703" s="16"/>
      <c r="L703" s="16"/>
      <c r="M703" s="14"/>
    </row>
    <row r="704" spans="1:17" ht="20.100000000000001" customHeight="1" x14ac:dyDescent="0.3">
      <c r="A704" s="65" t="s">
        <v>852</v>
      </c>
      <c r="B704" s="66"/>
      <c r="C704" s="66"/>
      <c r="D704" s="66"/>
      <c r="E704" s="66"/>
      <c r="F704" s="66"/>
      <c r="G704" s="66"/>
      <c r="H704" s="66"/>
      <c r="I704" s="66"/>
      <c r="J704" s="66"/>
      <c r="K704" s="66"/>
      <c r="L704" s="66"/>
      <c r="M704" s="22"/>
    </row>
    <row r="705" spans="1:17" ht="20.100000000000001" customHeight="1" x14ac:dyDescent="0.3">
      <c r="A705" s="13" t="s">
        <v>202</v>
      </c>
      <c r="B705" s="13" t="s">
        <v>203</v>
      </c>
      <c r="C705" s="15" t="s">
        <v>48</v>
      </c>
      <c r="D705" s="16">
        <v>0.36</v>
      </c>
      <c r="E705" s="16"/>
      <c r="F705" s="16">
        <f>ROUNDDOWN(D705*E705, 1)</f>
        <v>0</v>
      </c>
      <c r="G705" s="16"/>
      <c r="H705" s="16">
        <f>ROUNDDOWN(D705*G705, 1)</f>
        <v>0</v>
      </c>
      <c r="I705" s="16"/>
      <c r="J705" s="16">
        <f>ROUNDDOWN(D705*I705, 1)</f>
        <v>0</v>
      </c>
      <c r="K705" s="16">
        <f t="shared" ref="K705:L708" si="70">E705+G705+I705</f>
        <v>0</v>
      </c>
      <c r="L705" s="16">
        <f t="shared" si="70"/>
        <v>0</v>
      </c>
      <c r="M705" s="13" t="s">
        <v>853</v>
      </c>
      <c r="O705" s="1" t="s">
        <v>312</v>
      </c>
      <c r="P705" s="1" t="s">
        <v>308</v>
      </c>
      <c r="Q705">
        <v>1</v>
      </c>
    </row>
    <row r="706" spans="1:17" ht="20.100000000000001" customHeight="1" x14ac:dyDescent="0.3">
      <c r="A706" s="13" t="s">
        <v>141</v>
      </c>
      <c r="B706" s="13" t="s">
        <v>142</v>
      </c>
      <c r="C706" s="15" t="s">
        <v>143</v>
      </c>
      <c r="D706" s="16">
        <v>0.6</v>
      </c>
      <c r="E706" s="16"/>
      <c r="F706" s="16">
        <f>ROUNDDOWN(D706*E706, 1)</f>
        <v>0</v>
      </c>
      <c r="G706" s="16"/>
      <c r="H706" s="16">
        <f>ROUNDDOWN(D706*G706, 1)</f>
        <v>0</v>
      </c>
      <c r="I706" s="16"/>
      <c r="J706" s="16">
        <f>ROUNDDOWN(D706*I706, 1)</f>
        <v>0</v>
      </c>
      <c r="K706" s="16">
        <f t="shared" si="70"/>
        <v>0</v>
      </c>
      <c r="L706" s="16">
        <f t="shared" si="70"/>
        <v>0</v>
      </c>
      <c r="M706" s="13" t="s">
        <v>854</v>
      </c>
      <c r="O706" s="1" t="s">
        <v>312</v>
      </c>
      <c r="P706" s="1" t="s">
        <v>308</v>
      </c>
      <c r="Q706">
        <v>1</v>
      </c>
    </row>
    <row r="707" spans="1:17" ht="20.100000000000001" customHeight="1" x14ac:dyDescent="0.3">
      <c r="A707" s="13" t="s">
        <v>204</v>
      </c>
      <c r="B707" s="13" t="s">
        <v>203</v>
      </c>
      <c r="C707" s="15" t="s">
        <v>205</v>
      </c>
      <c r="D707" s="16">
        <v>4.0000000000000001E-3</v>
      </c>
      <c r="E707" s="16"/>
      <c r="F707" s="16">
        <f>ROUNDDOWN(D707*E707, 1)</f>
        <v>0</v>
      </c>
      <c r="G707" s="16"/>
      <c r="H707" s="16">
        <f>ROUNDDOWN(D707*G707, 1)</f>
        <v>0</v>
      </c>
      <c r="I707" s="16"/>
      <c r="J707" s="16">
        <f>ROUNDDOWN(D707*I707, 1)</f>
        <v>0</v>
      </c>
      <c r="K707" s="16">
        <f t="shared" si="70"/>
        <v>0</v>
      </c>
      <c r="L707" s="16">
        <f t="shared" si="70"/>
        <v>0</v>
      </c>
      <c r="M707" s="13" t="s">
        <v>855</v>
      </c>
      <c r="O707" s="1" t="s">
        <v>312</v>
      </c>
      <c r="P707" s="1" t="s">
        <v>308</v>
      </c>
      <c r="Q707">
        <v>1</v>
      </c>
    </row>
    <row r="708" spans="1:17" ht="20.100000000000001" customHeight="1" x14ac:dyDescent="0.3">
      <c r="A708" s="13" t="s">
        <v>97</v>
      </c>
      <c r="B708" s="13" t="s">
        <v>98</v>
      </c>
      <c r="C708" s="15" t="s">
        <v>99</v>
      </c>
      <c r="D708" s="16">
        <v>1.7000000000000001E-2</v>
      </c>
      <c r="E708" s="16"/>
      <c r="F708" s="16">
        <f>ROUNDDOWN(D708*E708, 1)</f>
        <v>0</v>
      </c>
      <c r="G708" s="16"/>
      <c r="H708" s="16">
        <f>ROUNDDOWN(D708*G708, 1)</f>
        <v>0</v>
      </c>
      <c r="I708" s="16"/>
      <c r="J708" s="16">
        <f>ROUNDDOWN(D708*I708, 1)</f>
        <v>0</v>
      </c>
      <c r="K708" s="16">
        <f t="shared" si="70"/>
        <v>0</v>
      </c>
      <c r="L708" s="16">
        <f t="shared" si="70"/>
        <v>0</v>
      </c>
      <c r="M708" s="13" t="s">
        <v>856</v>
      </c>
      <c r="O708" s="1" t="s">
        <v>312</v>
      </c>
      <c r="P708" s="1" t="s">
        <v>308</v>
      </c>
      <c r="Q708">
        <v>1</v>
      </c>
    </row>
    <row r="709" spans="1:17" ht="20.100000000000001" customHeight="1" x14ac:dyDescent="0.3">
      <c r="A709" s="17" t="s">
        <v>320</v>
      </c>
      <c r="B709" s="18"/>
      <c r="C709" s="19"/>
      <c r="D709" s="20"/>
      <c r="E709" s="20"/>
      <c r="F709" s="20">
        <f>ROUNDDOWN(SUMIF(Q705:Q708, "1", F705:F708), 0)</f>
        <v>0</v>
      </c>
      <c r="G709" s="20"/>
      <c r="H709" s="20">
        <f>ROUNDDOWN(SUMIF(Q705:Q708, "1", H705:H708), 0)</f>
        <v>0</v>
      </c>
      <c r="I709" s="20"/>
      <c r="J709" s="20">
        <f>ROUNDDOWN(SUMIF(Q705:Q708, "1", J705:J708), 0)</f>
        <v>0</v>
      </c>
      <c r="K709" s="20"/>
      <c r="L709" s="20">
        <f>F709+H709+J709</f>
        <v>0</v>
      </c>
      <c r="M709" s="18"/>
    </row>
    <row r="710" spans="1:17" ht="20.100000000000001" customHeight="1" x14ac:dyDescent="0.3">
      <c r="A710" s="14"/>
      <c r="B710" s="14"/>
      <c r="C710" s="21"/>
      <c r="D710" s="16"/>
      <c r="E710" s="16"/>
      <c r="F710" s="16"/>
      <c r="G710" s="16"/>
      <c r="H710" s="16"/>
      <c r="I710" s="16"/>
      <c r="J710" s="16"/>
      <c r="K710" s="16"/>
      <c r="L710" s="16"/>
      <c r="M710" s="14"/>
    </row>
    <row r="711" spans="1:17" ht="20.100000000000001" customHeight="1" x14ac:dyDescent="0.3">
      <c r="A711" s="65" t="s">
        <v>857</v>
      </c>
      <c r="B711" s="66"/>
      <c r="C711" s="66"/>
      <c r="D711" s="66"/>
      <c r="E711" s="66"/>
      <c r="F711" s="66"/>
      <c r="G711" s="66"/>
      <c r="H711" s="66"/>
      <c r="I711" s="66"/>
      <c r="J711" s="66"/>
      <c r="K711" s="66"/>
      <c r="L711" s="66"/>
      <c r="M711" s="22"/>
    </row>
    <row r="712" spans="1:17" ht="20.100000000000001" customHeight="1" x14ac:dyDescent="0.3">
      <c r="A712" s="13" t="s">
        <v>221</v>
      </c>
      <c r="B712" s="13" t="s">
        <v>218</v>
      </c>
      <c r="C712" s="15" t="s">
        <v>219</v>
      </c>
      <c r="D712" s="16">
        <v>5.5999999999999999E-3</v>
      </c>
      <c r="E712" s="16"/>
      <c r="F712" s="16">
        <f>ROUNDDOWN(D712*E712, 1)</f>
        <v>0</v>
      </c>
      <c r="G712" s="16"/>
      <c r="H712" s="16">
        <f>ROUNDDOWN(D712*G712, 1)</f>
        <v>0</v>
      </c>
      <c r="I712" s="16"/>
      <c r="J712" s="16">
        <f>ROUNDDOWN(D712*I712, 1)</f>
        <v>0</v>
      </c>
      <c r="K712" s="16">
        <f>E712+G712+I712</f>
        <v>0</v>
      </c>
      <c r="L712" s="16">
        <f>F712+H712+J712</f>
        <v>0</v>
      </c>
      <c r="M712" s="13" t="s">
        <v>692</v>
      </c>
      <c r="O712" s="1" t="s">
        <v>319</v>
      </c>
      <c r="P712" s="1" t="s">
        <v>308</v>
      </c>
      <c r="Q712">
        <v>1</v>
      </c>
    </row>
    <row r="713" spans="1:17" ht="20.100000000000001" customHeight="1" x14ac:dyDescent="0.3">
      <c r="A713" s="13" t="s">
        <v>225</v>
      </c>
      <c r="B713" s="13" t="s">
        <v>218</v>
      </c>
      <c r="C713" s="15" t="s">
        <v>219</v>
      </c>
      <c r="D713" s="16">
        <v>8.0000000000000004E-4</v>
      </c>
      <c r="E713" s="16"/>
      <c r="F713" s="16">
        <f>ROUNDDOWN(D713*E713, 1)</f>
        <v>0</v>
      </c>
      <c r="G713" s="16"/>
      <c r="H713" s="16">
        <f>ROUNDDOWN(D713*G713, 1)</f>
        <v>0</v>
      </c>
      <c r="I713" s="16"/>
      <c r="J713" s="16">
        <f>ROUNDDOWN(D713*I713, 1)</f>
        <v>0</v>
      </c>
      <c r="K713" s="16">
        <f>E713+G713+I713</f>
        <v>0</v>
      </c>
      <c r="L713" s="16">
        <f>F713+H713+J713</f>
        <v>0</v>
      </c>
      <c r="M713" s="13" t="s">
        <v>379</v>
      </c>
      <c r="O713" s="1" t="s">
        <v>319</v>
      </c>
      <c r="P713" s="1" t="s">
        <v>308</v>
      </c>
      <c r="Q713">
        <v>1</v>
      </c>
    </row>
    <row r="714" spans="1:17" ht="20.100000000000001" customHeight="1" x14ac:dyDescent="0.3">
      <c r="A714" s="17" t="s">
        <v>320</v>
      </c>
      <c r="B714" s="18"/>
      <c r="C714" s="19"/>
      <c r="D714" s="20"/>
      <c r="E714" s="20"/>
      <c r="F714" s="20">
        <f>ROUNDDOWN(SUMIF(Q712:Q713, "1", F712:F713), 0)</f>
        <v>0</v>
      </c>
      <c r="G714" s="20"/>
      <c r="H714" s="20">
        <f>ROUNDDOWN(SUMIF(Q712:Q713, "1", H712:H713), 0)</f>
        <v>0</v>
      </c>
      <c r="I714" s="20"/>
      <c r="J714" s="20">
        <f>ROUNDDOWN(SUMIF(Q712:Q713, "1", J712:J713), 0)</f>
        <v>0</v>
      </c>
      <c r="K714" s="20"/>
      <c r="L714" s="20">
        <f>F714+H714+J714</f>
        <v>0</v>
      </c>
      <c r="M714" s="18"/>
    </row>
    <row r="715" spans="1:17" ht="20.100000000000001" customHeight="1" x14ac:dyDescent="0.3">
      <c r="A715" s="14"/>
      <c r="B715" s="14"/>
      <c r="C715" s="21"/>
      <c r="D715" s="16"/>
      <c r="E715" s="16"/>
      <c r="F715" s="16"/>
      <c r="G715" s="16"/>
      <c r="H715" s="16"/>
      <c r="I715" s="16"/>
      <c r="J715" s="16"/>
      <c r="K715" s="16"/>
      <c r="L715" s="16"/>
      <c r="M715" s="14"/>
    </row>
    <row r="716" spans="1:17" ht="20.100000000000001" customHeight="1" x14ac:dyDescent="0.3">
      <c r="A716" s="65" t="s">
        <v>858</v>
      </c>
      <c r="B716" s="66"/>
      <c r="C716" s="66"/>
      <c r="D716" s="66"/>
      <c r="E716" s="66"/>
      <c r="F716" s="66"/>
      <c r="G716" s="66"/>
      <c r="H716" s="66"/>
      <c r="I716" s="66"/>
      <c r="J716" s="66"/>
      <c r="K716" s="66"/>
      <c r="L716" s="66"/>
      <c r="M716" s="22"/>
    </row>
    <row r="717" spans="1:17" ht="20.100000000000001" customHeight="1" x14ac:dyDescent="0.3">
      <c r="A717" s="13" t="s">
        <v>221</v>
      </c>
      <c r="B717" s="13" t="s">
        <v>218</v>
      </c>
      <c r="C717" s="15" t="s">
        <v>219</v>
      </c>
      <c r="D717" s="16">
        <v>4.0000000000000001E-3</v>
      </c>
      <c r="E717" s="16"/>
      <c r="F717" s="16">
        <f>ROUNDDOWN(D717*E717, 1)</f>
        <v>0</v>
      </c>
      <c r="G717" s="16"/>
      <c r="H717" s="16">
        <f>ROUNDDOWN(D717*G717, 1)</f>
        <v>0</v>
      </c>
      <c r="I717" s="16"/>
      <c r="J717" s="16">
        <f>ROUNDDOWN(D717*I717, 1)</f>
        <v>0</v>
      </c>
      <c r="K717" s="16">
        <f>E717+G717+I717</f>
        <v>0</v>
      </c>
      <c r="L717" s="16">
        <f>F717+H717+J717</f>
        <v>0</v>
      </c>
      <c r="M717" s="13" t="s">
        <v>692</v>
      </c>
      <c r="O717" s="1" t="s">
        <v>319</v>
      </c>
      <c r="P717" s="1" t="s">
        <v>308</v>
      </c>
      <c r="Q717">
        <v>1</v>
      </c>
    </row>
    <row r="718" spans="1:17" ht="20.100000000000001" customHeight="1" x14ac:dyDescent="0.3">
      <c r="A718" s="13" t="s">
        <v>225</v>
      </c>
      <c r="B718" s="13" t="s">
        <v>218</v>
      </c>
      <c r="C718" s="15" t="s">
        <v>219</v>
      </c>
      <c r="D718" s="16">
        <v>8.0000000000000004E-4</v>
      </c>
      <c r="E718" s="16"/>
      <c r="F718" s="16">
        <f>ROUNDDOWN(D718*E718, 1)</f>
        <v>0</v>
      </c>
      <c r="G718" s="16"/>
      <c r="H718" s="16">
        <f>ROUNDDOWN(D718*G718, 1)</f>
        <v>0</v>
      </c>
      <c r="I718" s="16"/>
      <c r="J718" s="16">
        <f>ROUNDDOWN(D718*I718, 1)</f>
        <v>0</v>
      </c>
      <c r="K718" s="16">
        <f>E718+G718+I718</f>
        <v>0</v>
      </c>
      <c r="L718" s="16">
        <f>F718+H718+J718</f>
        <v>0</v>
      </c>
      <c r="M718" s="13" t="s">
        <v>379</v>
      </c>
      <c r="O718" s="1" t="s">
        <v>319</v>
      </c>
      <c r="P718" s="1" t="s">
        <v>308</v>
      </c>
      <c r="Q718">
        <v>1</v>
      </c>
    </row>
    <row r="719" spans="1:17" ht="20.100000000000001" customHeight="1" x14ac:dyDescent="0.3">
      <c r="A719" s="17" t="s">
        <v>320</v>
      </c>
      <c r="B719" s="18"/>
      <c r="C719" s="19"/>
      <c r="D719" s="20"/>
      <c r="E719" s="20"/>
      <c r="F719" s="20">
        <f>ROUNDDOWN(SUMIF(Q717:Q718, "1", F717:F718), 0)</f>
        <v>0</v>
      </c>
      <c r="G719" s="20"/>
      <c r="H719" s="20">
        <f>ROUNDDOWN(SUMIF(Q717:Q718, "1", H717:H718), 0)</f>
        <v>0</v>
      </c>
      <c r="I719" s="20"/>
      <c r="J719" s="20">
        <f>ROUNDDOWN(SUMIF(Q717:Q718, "1", J717:J718), 0)</f>
        <v>0</v>
      </c>
      <c r="K719" s="20"/>
      <c r="L719" s="20">
        <f>F719+H719+J719</f>
        <v>0</v>
      </c>
      <c r="M719" s="18"/>
    </row>
    <row r="720" spans="1:17" ht="20.100000000000001" customHeight="1" x14ac:dyDescent="0.3">
      <c r="A720" s="14"/>
      <c r="B720" s="14"/>
      <c r="C720" s="21"/>
      <c r="D720" s="16"/>
      <c r="E720" s="16"/>
      <c r="F720" s="16"/>
      <c r="G720" s="16"/>
      <c r="H720" s="16"/>
      <c r="I720" s="16"/>
      <c r="J720" s="16"/>
      <c r="K720" s="16"/>
      <c r="L720" s="16"/>
      <c r="M720" s="14"/>
    </row>
    <row r="721" spans="1:20" ht="20.100000000000001" customHeight="1" x14ac:dyDescent="0.3">
      <c r="A721" s="65" t="s">
        <v>859</v>
      </c>
      <c r="B721" s="66"/>
      <c r="C721" s="66"/>
      <c r="D721" s="66"/>
      <c r="E721" s="66"/>
      <c r="F721" s="66"/>
      <c r="G721" s="66"/>
      <c r="H721" s="66"/>
      <c r="I721" s="66"/>
      <c r="J721" s="66"/>
      <c r="K721" s="66"/>
      <c r="L721" s="66"/>
      <c r="M721" s="12" t="s">
        <v>447</v>
      </c>
    </row>
    <row r="722" spans="1:20" ht="20.100000000000001" customHeight="1" x14ac:dyDescent="0.3">
      <c r="A722" s="13" t="s">
        <v>224</v>
      </c>
      <c r="B722" s="13" t="s">
        <v>218</v>
      </c>
      <c r="C722" s="15" t="s">
        <v>219</v>
      </c>
      <c r="D722" s="16">
        <v>0.13600000000000001</v>
      </c>
      <c r="E722" s="16"/>
      <c r="F722" s="16">
        <f>ROUNDDOWN(D722*E722, 1)</f>
        <v>0</v>
      </c>
      <c r="G722" s="16"/>
      <c r="H722" s="16">
        <f>ROUNDDOWN(D722*G722, 1)</f>
        <v>0</v>
      </c>
      <c r="I722" s="16"/>
      <c r="J722" s="16">
        <f>ROUNDDOWN(D722*I722, 1)</f>
        <v>0</v>
      </c>
      <c r="K722" s="16">
        <f>E722+G722+I722</f>
        <v>0</v>
      </c>
      <c r="L722" s="16">
        <f>F722+H722+J722</f>
        <v>0</v>
      </c>
      <c r="M722" s="13" t="s">
        <v>458</v>
      </c>
      <c r="O722" s="1" t="s">
        <v>319</v>
      </c>
      <c r="P722" s="1" t="s">
        <v>308</v>
      </c>
      <c r="Q722">
        <v>1</v>
      </c>
    </row>
    <row r="723" spans="1:20" ht="20.100000000000001" customHeight="1" x14ac:dyDescent="0.3">
      <c r="A723" s="13" t="s">
        <v>225</v>
      </c>
      <c r="B723" s="13" t="s">
        <v>218</v>
      </c>
      <c r="C723" s="15" t="s">
        <v>219</v>
      </c>
      <c r="D723" s="16">
        <v>3.2000000000000001E-2</v>
      </c>
      <c r="E723" s="16"/>
      <c r="F723" s="16">
        <f>ROUNDDOWN(D723*E723, 1)</f>
        <v>0</v>
      </c>
      <c r="G723" s="16"/>
      <c r="H723" s="16">
        <f>ROUNDDOWN(D723*G723, 1)</f>
        <v>0</v>
      </c>
      <c r="I723" s="16"/>
      <c r="J723" s="16">
        <f>ROUNDDOWN(D723*I723, 1)</f>
        <v>0</v>
      </c>
      <c r="K723" s="16">
        <f>E723+G723+I723</f>
        <v>0</v>
      </c>
      <c r="L723" s="16">
        <f>F723+H723+J723</f>
        <v>0</v>
      </c>
      <c r="M723" s="13" t="s">
        <v>379</v>
      </c>
      <c r="O723" s="1" t="s">
        <v>319</v>
      </c>
      <c r="P723" s="1" t="s">
        <v>308</v>
      </c>
      <c r="Q723">
        <v>1</v>
      </c>
    </row>
    <row r="724" spans="1:20" ht="20.100000000000001" customHeight="1" x14ac:dyDescent="0.3">
      <c r="A724" s="17" t="s">
        <v>320</v>
      </c>
      <c r="B724" s="18"/>
      <c r="C724" s="19"/>
      <c r="D724" s="20"/>
      <c r="E724" s="20"/>
      <c r="F724" s="20">
        <f>ROUNDDOWN(SUMIF(Q722:Q723, "1", F722:F723), 0)</f>
        <v>0</v>
      </c>
      <c r="G724" s="20"/>
      <c r="H724" s="20">
        <f>ROUNDDOWN(SUMIF(Q722:Q723, "1", H722:H723), 0)</f>
        <v>0</v>
      </c>
      <c r="I724" s="20"/>
      <c r="J724" s="20">
        <f>ROUNDDOWN(SUMIF(Q722:Q723, "1", J722:J723), 0)</f>
        <v>0</v>
      </c>
      <c r="K724" s="20"/>
      <c r="L724" s="20">
        <f>F724+H724+J724</f>
        <v>0</v>
      </c>
      <c r="M724" s="18"/>
    </row>
    <row r="725" spans="1:20" ht="20.100000000000001" customHeight="1" x14ac:dyDescent="0.3">
      <c r="A725" s="14"/>
      <c r="B725" s="14"/>
      <c r="C725" s="21"/>
      <c r="D725" s="16"/>
      <c r="E725" s="16"/>
      <c r="F725" s="16"/>
      <c r="G725" s="16"/>
      <c r="H725" s="16"/>
      <c r="I725" s="16"/>
      <c r="J725" s="16"/>
      <c r="K725" s="16"/>
      <c r="L725" s="16"/>
      <c r="M725" s="14"/>
    </row>
    <row r="726" spans="1:20" ht="20.100000000000001" customHeight="1" x14ac:dyDescent="0.3">
      <c r="A726" s="65" t="s">
        <v>860</v>
      </c>
      <c r="B726" s="66"/>
      <c r="C726" s="66"/>
      <c r="D726" s="66"/>
      <c r="E726" s="66"/>
      <c r="F726" s="66"/>
      <c r="G726" s="66"/>
      <c r="H726" s="66"/>
      <c r="I726" s="66"/>
      <c r="J726" s="66"/>
      <c r="K726" s="66"/>
      <c r="L726" s="66"/>
      <c r="M726" s="12" t="s">
        <v>679</v>
      </c>
    </row>
    <row r="727" spans="1:20" ht="20.100000000000001" customHeight="1" x14ac:dyDescent="0.3">
      <c r="A727" s="13" t="s">
        <v>235</v>
      </c>
      <c r="B727" s="13" t="s">
        <v>218</v>
      </c>
      <c r="C727" s="15" t="s">
        <v>219</v>
      </c>
      <c r="D727" s="16">
        <v>5.64E-3</v>
      </c>
      <c r="E727" s="16"/>
      <c r="F727" s="16">
        <f>ROUNDDOWN(D727*E727, 1)</f>
        <v>0</v>
      </c>
      <c r="G727" s="16"/>
      <c r="H727" s="16">
        <f>ROUNDDOWN(D727*G727, 1)</f>
        <v>0</v>
      </c>
      <c r="I727" s="16"/>
      <c r="J727" s="16">
        <f>ROUNDDOWN(D727*I727, 1)</f>
        <v>0</v>
      </c>
      <c r="K727" s="16">
        <f t="shared" ref="K727:L732" si="71">E727+G727+I727</f>
        <v>0</v>
      </c>
      <c r="L727" s="16">
        <f t="shared" si="71"/>
        <v>0</v>
      </c>
      <c r="M727" s="13" t="s">
        <v>680</v>
      </c>
      <c r="O727" s="1" t="s">
        <v>319</v>
      </c>
      <c r="P727" s="1" t="s">
        <v>308</v>
      </c>
      <c r="Q727">
        <v>1</v>
      </c>
    </row>
    <row r="728" spans="1:20" ht="20.100000000000001" customHeight="1" x14ac:dyDescent="0.3">
      <c r="A728" s="13" t="s">
        <v>229</v>
      </c>
      <c r="B728" s="13" t="s">
        <v>218</v>
      </c>
      <c r="C728" s="15" t="s">
        <v>219</v>
      </c>
      <c r="D728" s="16">
        <v>2.0559999999999997E-3</v>
      </c>
      <c r="E728" s="16"/>
      <c r="F728" s="16">
        <f>ROUNDDOWN(D728*E728, 1)</f>
        <v>0</v>
      </c>
      <c r="G728" s="16"/>
      <c r="H728" s="16">
        <f>ROUNDDOWN(D728*G728, 1)</f>
        <v>0</v>
      </c>
      <c r="I728" s="16"/>
      <c r="J728" s="16">
        <f>ROUNDDOWN(D728*I728, 1)</f>
        <v>0</v>
      </c>
      <c r="K728" s="16">
        <f t="shared" si="71"/>
        <v>0</v>
      </c>
      <c r="L728" s="16">
        <f t="shared" si="71"/>
        <v>0</v>
      </c>
      <c r="M728" s="13" t="s">
        <v>681</v>
      </c>
      <c r="O728" s="1" t="s">
        <v>319</v>
      </c>
      <c r="P728" s="1" t="s">
        <v>308</v>
      </c>
      <c r="Q728">
        <v>1</v>
      </c>
    </row>
    <row r="729" spans="1:20" ht="20.100000000000001" customHeight="1" x14ac:dyDescent="0.3">
      <c r="A729" s="13" t="s">
        <v>240</v>
      </c>
      <c r="B729" s="13" t="s">
        <v>218</v>
      </c>
      <c r="C729" s="15" t="s">
        <v>219</v>
      </c>
      <c r="D729" s="16">
        <v>1.536E-3</v>
      </c>
      <c r="E729" s="16"/>
      <c r="F729" s="16">
        <f>ROUNDDOWN(D729*E729, 1)</f>
        <v>0</v>
      </c>
      <c r="G729" s="16"/>
      <c r="H729" s="16">
        <f>ROUNDDOWN(D729*G729, 1)</f>
        <v>0</v>
      </c>
      <c r="I729" s="16"/>
      <c r="J729" s="16">
        <f>ROUNDDOWN(D729*I729, 1)</f>
        <v>0</v>
      </c>
      <c r="K729" s="16">
        <f t="shared" si="71"/>
        <v>0</v>
      </c>
      <c r="L729" s="16">
        <f t="shared" si="71"/>
        <v>0</v>
      </c>
      <c r="M729" s="13" t="s">
        <v>682</v>
      </c>
      <c r="O729" s="1" t="s">
        <v>319</v>
      </c>
      <c r="P729" s="1" t="s">
        <v>308</v>
      </c>
      <c r="Q729">
        <v>1</v>
      </c>
    </row>
    <row r="730" spans="1:20" ht="20.100000000000001" customHeight="1" x14ac:dyDescent="0.3">
      <c r="A730" s="13" t="s">
        <v>225</v>
      </c>
      <c r="B730" s="13" t="s">
        <v>218</v>
      </c>
      <c r="C730" s="15" t="s">
        <v>219</v>
      </c>
      <c r="D730" s="16">
        <v>1.0240000000000002E-3</v>
      </c>
      <c r="E730" s="16"/>
      <c r="F730" s="16">
        <f>ROUNDDOWN(D730*E730, 1)</f>
        <v>0</v>
      </c>
      <c r="G730" s="16"/>
      <c r="H730" s="16">
        <f>ROUNDDOWN(D730*G730, 1)</f>
        <v>0</v>
      </c>
      <c r="I730" s="16"/>
      <c r="J730" s="16">
        <f>ROUNDDOWN(D730*I730, 1)</f>
        <v>0</v>
      </c>
      <c r="K730" s="16">
        <f t="shared" si="71"/>
        <v>0</v>
      </c>
      <c r="L730" s="16">
        <f t="shared" si="71"/>
        <v>0</v>
      </c>
      <c r="M730" s="13" t="s">
        <v>379</v>
      </c>
      <c r="O730" s="1" t="s">
        <v>319</v>
      </c>
      <c r="P730" s="1" t="s">
        <v>308</v>
      </c>
      <c r="Q730">
        <v>1</v>
      </c>
    </row>
    <row r="731" spans="1:20" ht="20.100000000000001" customHeight="1" x14ac:dyDescent="0.3">
      <c r="A731" s="13" t="s">
        <v>459</v>
      </c>
      <c r="B731" s="14" t="str">
        <f>"인력품의 " &amp; N731*100 &amp; "%"</f>
        <v>인력품의 5%</v>
      </c>
      <c r="C731" s="15" t="s">
        <v>314</v>
      </c>
      <c r="D731" s="16">
        <v>1</v>
      </c>
      <c r="E731" s="16"/>
      <c r="F731" s="16">
        <v>0</v>
      </c>
      <c r="G731" s="16"/>
      <c r="H731" s="16">
        <v>0</v>
      </c>
      <c r="I731" s="16"/>
      <c r="J731" s="16">
        <f>ROUNDDOWN((I731)*N731, 1)</f>
        <v>0</v>
      </c>
      <c r="K731" s="16">
        <f t="shared" si="71"/>
        <v>0</v>
      </c>
      <c r="L731" s="16">
        <f t="shared" si="71"/>
        <v>0</v>
      </c>
      <c r="M731" s="14"/>
      <c r="N731">
        <v>0.05</v>
      </c>
      <c r="P731" s="1" t="s">
        <v>308</v>
      </c>
      <c r="Q731">
        <v>1</v>
      </c>
      <c r="R731" s="1" t="s">
        <v>173</v>
      </c>
      <c r="S731" s="1" t="s">
        <v>445</v>
      </c>
      <c r="T731" s="1" t="s">
        <v>460</v>
      </c>
    </row>
    <row r="732" spans="1:20" ht="20.100000000000001" customHeight="1" x14ac:dyDescent="0.3">
      <c r="A732" s="13" t="s">
        <v>449</v>
      </c>
      <c r="B732" s="14" t="str">
        <f>"인력품의 " &amp; N732*100 &amp; "%"</f>
        <v>인력품의 3%</v>
      </c>
      <c r="C732" s="15" t="s">
        <v>314</v>
      </c>
      <c r="D732" s="16">
        <v>1</v>
      </c>
      <c r="E732" s="16"/>
      <c r="F732" s="16">
        <f>ROUNDDOWN((E732)*N732, 1)</f>
        <v>0</v>
      </c>
      <c r="G732" s="16"/>
      <c r="H732" s="16">
        <v>0</v>
      </c>
      <c r="I732" s="16"/>
      <c r="J732" s="16">
        <v>0</v>
      </c>
      <c r="K732" s="16">
        <f t="shared" si="71"/>
        <v>0</v>
      </c>
      <c r="L732" s="16">
        <f t="shared" si="71"/>
        <v>0</v>
      </c>
      <c r="M732" s="14"/>
      <c r="N732">
        <v>0.03</v>
      </c>
      <c r="P732" s="1" t="s">
        <v>308</v>
      </c>
      <c r="Q732">
        <v>1</v>
      </c>
      <c r="R732" s="1" t="s">
        <v>444</v>
      </c>
      <c r="S732" s="1" t="s">
        <v>445</v>
      </c>
      <c r="T732" s="1" t="s">
        <v>326</v>
      </c>
    </row>
    <row r="733" spans="1:20" ht="20.100000000000001" customHeight="1" x14ac:dyDescent="0.3">
      <c r="A733" s="17" t="s">
        <v>320</v>
      </c>
      <c r="B733" s="18"/>
      <c r="C733" s="19"/>
      <c r="D733" s="20"/>
      <c r="E733" s="20"/>
      <c r="F733" s="20">
        <f>ROUNDDOWN(SUMIF(Q727:Q732, "1", F727:F732), 0)</f>
        <v>0</v>
      </c>
      <c r="G733" s="20"/>
      <c r="H733" s="20">
        <f>ROUNDDOWN(SUMIF(Q727:Q732, "1", H727:H732), 0)</f>
        <v>0</v>
      </c>
      <c r="I733" s="20"/>
      <c r="J733" s="20">
        <f>ROUNDDOWN(SUMIF(Q727:Q732, "1", J727:J732), 0)</f>
        <v>0</v>
      </c>
      <c r="K733" s="20"/>
      <c r="L733" s="20">
        <f>F733+H733+J733</f>
        <v>0</v>
      </c>
      <c r="M733" s="18"/>
    </row>
    <row r="734" spans="1:20" ht="20.100000000000001" customHeight="1" x14ac:dyDescent="0.3">
      <c r="A734" s="14"/>
      <c r="B734" s="14"/>
      <c r="C734" s="21"/>
      <c r="D734" s="16"/>
      <c r="E734" s="16"/>
      <c r="F734" s="16"/>
      <c r="G734" s="16"/>
      <c r="H734" s="16"/>
      <c r="I734" s="16"/>
      <c r="J734" s="16"/>
      <c r="K734" s="16"/>
      <c r="L734" s="16"/>
      <c r="M734" s="14"/>
    </row>
    <row r="735" spans="1:20" ht="20.100000000000001" customHeight="1" x14ac:dyDescent="0.3">
      <c r="A735" s="65" t="s">
        <v>861</v>
      </c>
      <c r="B735" s="66"/>
      <c r="C735" s="66"/>
      <c r="D735" s="66"/>
      <c r="E735" s="66"/>
      <c r="F735" s="66"/>
      <c r="G735" s="66"/>
      <c r="H735" s="66"/>
      <c r="I735" s="66"/>
      <c r="J735" s="66"/>
      <c r="K735" s="66"/>
      <c r="L735" s="66"/>
      <c r="M735" s="22"/>
    </row>
    <row r="736" spans="1:20" ht="20.100000000000001" customHeight="1" x14ac:dyDescent="0.3">
      <c r="A736" s="13" t="s">
        <v>28</v>
      </c>
      <c r="B736" s="13" t="s">
        <v>29</v>
      </c>
      <c r="C736" s="15" t="s">
        <v>30</v>
      </c>
      <c r="D736" s="16">
        <v>13.816000000000001</v>
      </c>
      <c r="E736" s="16"/>
      <c r="F736" s="16">
        <f>ROUNDDOWN(D736*E736, 1)</f>
        <v>0</v>
      </c>
      <c r="G736" s="16"/>
      <c r="H736" s="16">
        <f>ROUNDDOWN(D736*G736, 1)</f>
        <v>0</v>
      </c>
      <c r="I736" s="16"/>
      <c r="J736" s="16">
        <f>ROUNDDOWN(D736*I736, 1)</f>
        <v>0</v>
      </c>
      <c r="K736" s="16">
        <f t="shared" ref="K736:L738" si="72">E736+G736+I736</f>
        <v>0</v>
      </c>
      <c r="L736" s="16">
        <f t="shared" si="72"/>
        <v>0</v>
      </c>
      <c r="M736" s="13" t="s">
        <v>491</v>
      </c>
      <c r="O736" s="1" t="s">
        <v>312</v>
      </c>
      <c r="P736" s="1" t="s">
        <v>308</v>
      </c>
      <c r="Q736">
        <v>1</v>
      </c>
    </row>
    <row r="737" spans="1:20" ht="20.100000000000001" customHeight="1" x14ac:dyDescent="0.3">
      <c r="A737" s="13" t="s">
        <v>804</v>
      </c>
      <c r="B737" s="13" t="s">
        <v>470</v>
      </c>
      <c r="C737" s="15" t="s">
        <v>21</v>
      </c>
      <c r="D737" s="16">
        <v>12.56</v>
      </c>
      <c r="E737" s="16"/>
      <c r="F737" s="16">
        <f>ROUNDDOWN(D737*E737, 1)</f>
        <v>0</v>
      </c>
      <c r="G737" s="16"/>
      <c r="H737" s="16">
        <f>ROUNDDOWN(D737*G737, 1)</f>
        <v>0</v>
      </c>
      <c r="I737" s="16"/>
      <c r="J737" s="16">
        <f>ROUNDDOWN(D737*I737, 1)</f>
        <v>0</v>
      </c>
      <c r="K737" s="16">
        <f t="shared" si="72"/>
        <v>0</v>
      </c>
      <c r="L737" s="16">
        <f t="shared" si="72"/>
        <v>0</v>
      </c>
      <c r="M737" s="13" t="s">
        <v>862</v>
      </c>
      <c r="P737" s="1" t="s">
        <v>308</v>
      </c>
      <c r="Q737">
        <v>1</v>
      </c>
    </row>
    <row r="738" spans="1:20" ht="20.100000000000001" customHeight="1" x14ac:dyDescent="0.3">
      <c r="A738" s="13" t="s">
        <v>169</v>
      </c>
      <c r="B738" s="13" t="s">
        <v>170</v>
      </c>
      <c r="C738" s="15" t="s">
        <v>36</v>
      </c>
      <c r="D738" s="16">
        <v>1</v>
      </c>
      <c r="E738" s="16"/>
      <c r="F738" s="16">
        <f>ROUNDDOWN(D738*E738, 1)</f>
        <v>0</v>
      </c>
      <c r="G738" s="16"/>
      <c r="H738" s="16">
        <f>ROUNDDOWN(D738*G738, 1)</f>
        <v>0</v>
      </c>
      <c r="I738" s="16"/>
      <c r="J738" s="16">
        <f>ROUNDDOWN(D738*I738, 1)</f>
        <v>0</v>
      </c>
      <c r="K738" s="16">
        <f t="shared" si="72"/>
        <v>0</v>
      </c>
      <c r="L738" s="16">
        <f t="shared" si="72"/>
        <v>0</v>
      </c>
      <c r="M738" s="13" t="s">
        <v>863</v>
      </c>
      <c r="O738" s="1" t="s">
        <v>312</v>
      </c>
      <c r="P738" s="1" t="s">
        <v>308</v>
      </c>
      <c r="Q738">
        <v>1</v>
      </c>
    </row>
    <row r="739" spans="1:20" ht="20.100000000000001" customHeight="1" x14ac:dyDescent="0.3">
      <c r="A739" s="17" t="s">
        <v>320</v>
      </c>
      <c r="B739" s="18"/>
      <c r="C739" s="19"/>
      <c r="D739" s="20"/>
      <c r="E739" s="20"/>
      <c r="F739" s="20">
        <f>ROUNDDOWN(SUMIF(Q736:Q738, "1", F736:F738), 0)</f>
        <v>0</v>
      </c>
      <c r="G739" s="20"/>
      <c r="H739" s="20">
        <f>ROUNDDOWN(SUMIF(Q736:Q738, "1", H736:H738), 0)</f>
        <v>0</v>
      </c>
      <c r="I739" s="20"/>
      <c r="J739" s="20">
        <f>ROUNDDOWN(SUMIF(Q736:Q738, "1", J736:J738), 0)</f>
        <v>0</v>
      </c>
      <c r="K739" s="20"/>
      <c r="L739" s="20">
        <f>F739+H739+J739</f>
        <v>0</v>
      </c>
      <c r="M739" s="18"/>
    </row>
    <row r="740" spans="1:20" ht="20.100000000000001" customHeight="1" x14ac:dyDescent="0.3">
      <c r="A740" s="14"/>
      <c r="B740" s="14"/>
      <c r="C740" s="21"/>
      <c r="D740" s="16"/>
      <c r="E740" s="16"/>
      <c r="F740" s="16"/>
      <c r="G740" s="16"/>
      <c r="H740" s="16"/>
      <c r="I740" s="16"/>
      <c r="J740" s="16"/>
      <c r="K740" s="16"/>
      <c r="L740" s="16"/>
      <c r="M740" s="14"/>
    </row>
    <row r="741" spans="1:20" ht="20.100000000000001" customHeight="1" x14ac:dyDescent="0.3">
      <c r="A741" s="65" t="s">
        <v>864</v>
      </c>
      <c r="B741" s="66"/>
      <c r="C741" s="66"/>
      <c r="D741" s="66"/>
      <c r="E741" s="66"/>
      <c r="F741" s="66"/>
      <c r="G741" s="66"/>
      <c r="H741" s="66"/>
      <c r="I741" s="66"/>
      <c r="J741" s="66"/>
      <c r="K741" s="66"/>
      <c r="L741" s="66"/>
      <c r="M741" s="22"/>
    </row>
    <row r="742" spans="1:20" ht="20.100000000000001" customHeight="1" x14ac:dyDescent="0.3">
      <c r="A742" s="13" t="s">
        <v>510</v>
      </c>
      <c r="B742" s="14"/>
      <c r="C742" s="15" t="s">
        <v>36</v>
      </c>
      <c r="D742" s="16">
        <v>1</v>
      </c>
      <c r="E742" s="16"/>
      <c r="F742" s="16">
        <f>ROUNDDOWN(D742*E742, 1)</f>
        <v>0</v>
      </c>
      <c r="G742" s="16"/>
      <c r="H742" s="16">
        <f>ROUNDDOWN(D742*G742, 1)</f>
        <v>0</v>
      </c>
      <c r="I742" s="16"/>
      <c r="J742" s="16">
        <f>ROUNDDOWN(D742*I742, 1)</f>
        <v>0</v>
      </c>
      <c r="K742" s="16">
        <f>E742+G742+I742</f>
        <v>0</v>
      </c>
      <c r="L742" s="16">
        <f>F742+H742+J742</f>
        <v>0</v>
      </c>
      <c r="M742" s="13" t="s">
        <v>635</v>
      </c>
      <c r="P742" s="1" t="s">
        <v>308</v>
      </c>
      <c r="Q742">
        <v>1</v>
      </c>
    </row>
    <row r="743" spans="1:20" ht="20.100000000000001" customHeight="1" x14ac:dyDescent="0.3">
      <c r="A743" s="17" t="s">
        <v>320</v>
      </c>
      <c r="B743" s="18"/>
      <c r="C743" s="19"/>
      <c r="D743" s="20"/>
      <c r="E743" s="20"/>
      <c r="F743" s="20">
        <f>ROUNDDOWN(SUMIF(Q742:Q742, "1", F742:F742), 0)</f>
        <v>0</v>
      </c>
      <c r="G743" s="20"/>
      <c r="H743" s="20">
        <f>ROUNDDOWN(SUMIF(Q742:Q742, "1", H742:H742), 0)</f>
        <v>0</v>
      </c>
      <c r="I743" s="20"/>
      <c r="J743" s="20">
        <f>ROUNDDOWN(SUMIF(Q742:Q742, "1", J742:J742), 0)</f>
        <v>0</v>
      </c>
      <c r="K743" s="20"/>
      <c r="L743" s="20">
        <f>F743+H743+J743</f>
        <v>0</v>
      </c>
      <c r="M743" s="18"/>
    </row>
    <row r="744" spans="1:20" ht="20.100000000000001" customHeight="1" x14ac:dyDescent="0.3">
      <c r="A744" s="14"/>
      <c r="B744" s="14"/>
      <c r="C744" s="21"/>
      <c r="D744" s="16"/>
      <c r="E744" s="16"/>
      <c r="F744" s="16"/>
      <c r="G744" s="16"/>
      <c r="H744" s="16"/>
      <c r="I744" s="16"/>
      <c r="J744" s="16"/>
      <c r="K744" s="16"/>
      <c r="L744" s="16"/>
      <c r="M744" s="14"/>
    </row>
    <row r="745" spans="1:20" ht="20.100000000000001" customHeight="1" x14ac:dyDescent="0.3">
      <c r="A745" s="65" t="s">
        <v>865</v>
      </c>
      <c r="B745" s="66"/>
      <c r="C745" s="66"/>
      <c r="D745" s="66"/>
      <c r="E745" s="66"/>
      <c r="F745" s="66"/>
      <c r="G745" s="66"/>
      <c r="H745" s="66"/>
      <c r="I745" s="66"/>
      <c r="J745" s="66"/>
      <c r="K745" s="66"/>
      <c r="L745" s="66"/>
      <c r="M745" s="22"/>
    </row>
    <row r="746" spans="1:20" ht="20.100000000000001" customHeight="1" x14ac:dyDescent="0.3">
      <c r="A746" s="13" t="s">
        <v>413</v>
      </c>
      <c r="B746" s="13" t="s">
        <v>866</v>
      </c>
      <c r="C746" s="15" t="s">
        <v>36</v>
      </c>
      <c r="D746" s="16">
        <v>1</v>
      </c>
      <c r="E746" s="16"/>
      <c r="F746" s="16">
        <f>ROUNDDOWN(D746*E746, 1)</f>
        <v>0</v>
      </c>
      <c r="G746" s="16"/>
      <c r="H746" s="16">
        <f>ROUNDDOWN(D746*G746, 1)</f>
        <v>0</v>
      </c>
      <c r="I746" s="16"/>
      <c r="J746" s="16">
        <f>ROUNDDOWN(D746*I746, 1)</f>
        <v>0</v>
      </c>
      <c r="K746" s="16">
        <f>E746+G746+I746</f>
        <v>0</v>
      </c>
      <c r="L746" s="16">
        <f>F746+H746+J746</f>
        <v>0</v>
      </c>
      <c r="M746" s="13" t="s">
        <v>867</v>
      </c>
      <c r="P746" s="1" t="s">
        <v>308</v>
      </c>
      <c r="Q746">
        <v>1</v>
      </c>
    </row>
    <row r="747" spans="1:20" ht="20.100000000000001" customHeight="1" x14ac:dyDescent="0.3">
      <c r="A747" s="13" t="s">
        <v>868</v>
      </c>
      <c r="B747" s="13" t="s">
        <v>869</v>
      </c>
      <c r="C747" s="15" t="s">
        <v>36</v>
      </c>
      <c r="D747" s="16">
        <v>1</v>
      </c>
      <c r="E747" s="16"/>
      <c r="F747" s="16">
        <f>ROUNDDOWN(D747*E747, 1)</f>
        <v>0</v>
      </c>
      <c r="G747" s="16"/>
      <c r="H747" s="16">
        <f>ROUNDDOWN(D747*G747, 1)</f>
        <v>0</v>
      </c>
      <c r="I747" s="16"/>
      <c r="J747" s="16">
        <f>ROUNDDOWN(D747*I747, 1)</f>
        <v>0</v>
      </c>
      <c r="K747" s="16">
        <f>E747+G747+I747</f>
        <v>0</v>
      </c>
      <c r="L747" s="16">
        <f>F747+H747+J747</f>
        <v>0</v>
      </c>
      <c r="M747" s="13" t="s">
        <v>870</v>
      </c>
      <c r="P747" s="1" t="s">
        <v>308</v>
      </c>
      <c r="Q747">
        <v>1</v>
      </c>
    </row>
    <row r="748" spans="1:20" ht="20.100000000000001" customHeight="1" x14ac:dyDescent="0.3">
      <c r="A748" s="17" t="s">
        <v>320</v>
      </c>
      <c r="B748" s="18"/>
      <c r="C748" s="19"/>
      <c r="D748" s="20"/>
      <c r="E748" s="20"/>
      <c r="F748" s="20">
        <f>ROUNDDOWN(SUMIF(Q746:Q747, "1", F746:F747), 0)</f>
        <v>0</v>
      </c>
      <c r="G748" s="20"/>
      <c r="H748" s="20">
        <f>ROUNDDOWN(SUMIF(Q746:Q747, "1", H746:H747), 0)</f>
        <v>0</v>
      </c>
      <c r="I748" s="20"/>
      <c r="J748" s="20">
        <f>ROUNDDOWN(SUMIF(Q746:Q747, "1", J746:J747), 0)</f>
        <v>0</v>
      </c>
      <c r="K748" s="20"/>
      <c r="L748" s="20">
        <f>F748+H748+J748</f>
        <v>0</v>
      </c>
      <c r="M748" s="18"/>
    </row>
    <row r="749" spans="1:20" ht="20.100000000000001" customHeight="1" x14ac:dyDescent="0.3">
      <c r="A749" s="14"/>
      <c r="B749" s="14"/>
      <c r="C749" s="21"/>
      <c r="D749" s="16"/>
      <c r="E749" s="16"/>
      <c r="F749" s="16"/>
      <c r="G749" s="16"/>
      <c r="H749" s="16"/>
      <c r="I749" s="16"/>
      <c r="J749" s="16"/>
      <c r="K749" s="16"/>
      <c r="L749" s="16"/>
      <c r="M749" s="14"/>
    </row>
    <row r="750" spans="1:20" ht="20.100000000000001" customHeight="1" x14ac:dyDescent="0.3">
      <c r="A750" s="65" t="s">
        <v>871</v>
      </c>
      <c r="B750" s="66"/>
      <c r="C750" s="66"/>
      <c r="D750" s="66"/>
      <c r="E750" s="66"/>
      <c r="F750" s="66"/>
      <c r="G750" s="66"/>
      <c r="H750" s="66"/>
      <c r="I750" s="66"/>
      <c r="J750" s="66"/>
      <c r="K750" s="66"/>
      <c r="L750" s="66"/>
      <c r="M750" s="22"/>
    </row>
    <row r="751" spans="1:20" ht="20.100000000000001" customHeight="1" x14ac:dyDescent="0.3">
      <c r="A751" s="13" t="s">
        <v>413</v>
      </c>
      <c r="B751" s="13" t="s">
        <v>872</v>
      </c>
      <c r="C751" s="15" t="s">
        <v>36</v>
      </c>
      <c r="D751" s="16">
        <v>0.55000000000000004</v>
      </c>
      <c r="E751" s="16"/>
      <c r="F751" s="16">
        <f>ROUNDDOWN(D751*E751, 1)</f>
        <v>0</v>
      </c>
      <c r="G751" s="16"/>
      <c r="H751" s="16">
        <f>ROUNDDOWN(D751*G751, 1)</f>
        <v>0</v>
      </c>
      <c r="I751" s="16"/>
      <c r="J751" s="16">
        <f>ROUNDDOWN(D751*I751, 1)</f>
        <v>0</v>
      </c>
      <c r="K751" s="16">
        <f>E751+G751+I751</f>
        <v>0</v>
      </c>
      <c r="L751" s="16">
        <f>F751+H751+J751</f>
        <v>0</v>
      </c>
      <c r="M751" s="13" t="s">
        <v>873</v>
      </c>
      <c r="O751" s="1" t="s">
        <v>312</v>
      </c>
      <c r="P751" s="1" t="s">
        <v>308</v>
      </c>
      <c r="Q751">
        <v>1</v>
      </c>
    </row>
    <row r="752" spans="1:20" ht="20.100000000000001" customHeight="1" x14ac:dyDescent="0.3">
      <c r="A752" s="13" t="s">
        <v>874</v>
      </c>
      <c r="B752" s="14" t="str">
        <f>"주자재비의 " &amp; N752*100 &amp; "%"</f>
        <v>주자재비의 7%</v>
      </c>
      <c r="C752" s="15" t="s">
        <v>314</v>
      </c>
      <c r="D752" s="16">
        <v>1</v>
      </c>
      <c r="E752" s="16"/>
      <c r="F752" s="16">
        <f>ROUNDDOWN((E752)*N752, 1)</f>
        <v>0</v>
      </c>
      <c r="G752" s="16"/>
      <c r="H752" s="16">
        <v>0</v>
      </c>
      <c r="I752" s="16"/>
      <c r="J752" s="16">
        <v>0</v>
      </c>
      <c r="K752" s="16">
        <f>E752+G752+I752</f>
        <v>0</v>
      </c>
      <c r="L752" s="16">
        <f>F752+H752+J752</f>
        <v>0</v>
      </c>
      <c r="M752" s="14"/>
      <c r="N752">
        <v>7.0000000000000007E-2</v>
      </c>
      <c r="P752" s="1" t="s">
        <v>308</v>
      </c>
      <c r="Q752">
        <v>1</v>
      </c>
      <c r="R752" s="1" t="s">
        <v>315</v>
      </c>
      <c r="S752" s="1" t="s">
        <v>316</v>
      </c>
      <c r="T752" s="1" t="s">
        <v>326</v>
      </c>
    </row>
    <row r="753" spans="1:20" ht="20.100000000000001" customHeight="1" x14ac:dyDescent="0.3">
      <c r="A753" s="17" t="s">
        <v>320</v>
      </c>
      <c r="B753" s="18"/>
      <c r="C753" s="19"/>
      <c r="D753" s="20"/>
      <c r="E753" s="20"/>
      <c r="F753" s="20">
        <f>ROUNDDOWN(SUMIF(Q751:Q752, "1", F751:F752), 0)</f>
        <v>0</v>
      </c>
      <c r="G753" s="20"/>
      <c r="H753" s="20">
        <f>ROUNDDOWN(SUMIF(Q751:Q752, "1", H751:H752), 0)</f>
        <v>0</v>
      </c>
      <c r="I753" s="20"/>
      <c r="J753" s="20">
        <f>ROUNDDOWN(SUMIF(Q751:Q752, "1", J751:J752), 0)</f>
        <v>0</v>
      </c>
      <c r="K753" s="20"/>
      <c r="L753" s="20">
        <f>F753+H753+J753</f>
        <v>0</v>
      </c>
      <c r="M753" s="18"/>
    </row>
    <row r="754" spans="1:20" ht="20.100000000000001" customHeight="1" x14ac:dyDescent="0.3">
      <c r="A754" s="14"/>
      <c r="B754" s="14"/>
      <c r="C754" s="21"/>
      <c r="D754" s="16"/>
      <c r="E754" s="16"/>
      <c r="F754" s="16"/>
      <c r="G754" s="16"/>
      <c r="H754" s="16"/>
      <c r="I754" s="16"/>
      <c r="J754" s="16"/>
      <c r="K754" s="16"/>
      <c r="L754" s="16"/>
      <c r="M754" s="14"/>
    </row>
    <row r="755" spans="1:20" ht="20.100000000000001" customHeight="1" x14ac:dyDescent="0.3">
      <c r="A755" s="65" t="s">
        <v>875</v>
      </c>
      <c r="B755" s="66"/>
      <c r="C755" s="66"/>
      <c r="D755" s="66"/>
      <c r="E755" s="66"/>
      <c r="F755" s="66"/>
      <c r="G755" s="66"/>
      <c r="H755" s="66"/>
      <c r="I755" s="66"/>
      <c r="J755" s="66"/>
      <c r="K755" s="66"/>
      <c r="L755" s="66"/>
      <c r="M755" s="22"/>
    </row>
    <row r="756" spans="1:20" ht="20.100000000000001" customHeight="1" x14ac:dyDescent="0.3">
      <c r="A756" s="13" t="s">
        <v>59</v>
      </c>
      <c r="B756" s="13" t="s">
        <v>60</v>
      </c>
      <c r="C756" s="15" t="s">
        <v>33</v>
      </c>
      <c r="D756" s="16">
        <v>1.03</v>
      </c>
      <c r="E756" s="16"/>
      <c r="F756" s="16">
        <f>ROUNDDOWN(D756*E756, 1)</f>
        <v>0</v>
      </c>
      <c r="G756" s="16"/>
      <c r="H756" s="16">
        <f>ROUNDDOWN(D756*G756, 1)</f>
        <v>0</v>
      </c>
      <c r="I756" s="16"/>
      <c r="J756" s="16">
        <f>ROUNDDOWN(D756*I756, 1)</f>
        <v>0</v>
      </c>
      <c r="K756" s="16">
        <f>E756+G756+I756</f>
        <v>0</v>
      </c>
      <c r="L756" s="16">
        <f>F756+H756+J756</f>
        <v>0</v>
      </c>
      <c r="M756" s="13" t="s">
        <v>876</v>
      </c>
      <c r="O756" s="1" t="s">
        <v>312</v>
      </c>
      <c r="P756" s="1" t="s">
        <v>308</v>
      </c>
      <c r="Q756">
        <v>1</v>
      </c>
    </row>
    <row r="757" spans="1:20" ht="20.100000000000001" customHeight="1" x14ac:dyDescent="0.3">
      <c r="A757" s="13" t="s">
        <v>23</v>
      </c>
      <c r="B757" s="13" t="s">
        <v>26</v>
      </c>
      <c r="C757" s="15" t="s">
        <v>27</v>
      </c>
      <c r="D757" s="16">
        <v>3.7999999999999999E-2</v>
      </c>
      <c r="E757" s="16"/>
      <c r="F757" s="16">
        <f>ROUNDDOWN(D757*E757, 1)</f>
        <v>0</v>
      </c>
      <c r="G757" s="16"/>
      <c r="H757" s="16">
        <f>ROUNDDOWN(D757*G757, 1)</f>
        <v>0</v>
      </c>
      <c r="I757" s="16"/>
      <c r="J757" s="16">
        <f>ROUNDDOWN(D757*I757, 1)</f>
        <v>0</v>
      </c>
      <c r="K757" s="16">
        <f>E757+G757+I757</f>
        <v>0</v>
      </c>
      <c r="L757" s="16">
        <f>F757+H757+J757</f>
        <v>0</v>
      </c>
      <c r="M757" s="13" t="s">
        <v>877</v>
      </c>
      <c r="O757" s="1" t="s">
        <v>312</v>
      </c>
      <c r="P757" s="1" t="s">
        <v>308</v>
      </c>
      <c r="Q757">
        <v>1</v>
      </c>
    </row>
    <row r="758" spans="1:20" ht="20.100000000000001" customHeight="1" x14ac:dyDescent="0.3">
      <c r="A758" s="17" t="s">
        <v>320</v>
      </c>
      <c r="B758" s="18"/>
      <c r="C758" s="19"/>
      <c r="D758" s="20"/>
      <c r="E758" s="20"/>
      <c r="F758" s="20">
        <f>ROUNDDOWN(SUMIF(Q756:Q757, "1", F756:F757), 0)</f>
        <v>0</v>
      </c>
      <c r="G758" s="20"/>
      <c r="H758" s="20">
        <f>ROUNDDOWN(SUMIF(Q756:Q757, "1", H756:H757), 0)</f>
        <v>0</v>
      </c>
      <c r="I758" s="20"/>
      <c r="J758" s="20">
        <f>ROUNDDOWN(SUMIF(Q756:Q757, "1", J756:J757), 0)</f>
        <v>0</v>
      </c>
      <c r="K758" s="20"/>
      <c r="L758" s="20">
        <f>F758+H758+J758</f>
        <v>0</v>
      </c>
      <c r="M758" s="18"/>
    </row>
    <row r="759" spans="1:20" ht="20.100000000000001" customHeight="1" x14ac:dyDescent="0.3">
      <c r="A759" s="14"/>
      <c r="B759" s="14"/>
      <c r="C759" s="21"/>
      <c r="D759" s="16"/>
      <c r="E759" s="16"/>
      <c r="F759" s="16"/>
      <c r="G759" s="16"/>
      <c r="H759" s="16"/>
      <c r="I759" s="16"/>
      <c r="J759" s="16"/>
      <c r="K759" s="16"/>
      <c r="L759" s="16"/>
      <c r="M759" s="14"/>
    </row>
    <row r="760" spans="1:20" ht="20.100000000000001" customHeight="1" x14ac:dyDescent="0.3">
      <c r="A760" s="65" t="s">
        <v>878</v>
      </c>
      <c r="B760" s="66"/>
      <c r="C760" s="66"/>
      <c r="D760" s="66"/>
      <c r="E760" s="66"/>
      <c r="F760" s="66"/>
      <c r="G760" s="66"/>
      <c r="H760" s="66"/>
      <c r="I760" s="66"/>
      <c r="J760" s="66"/>
      <c r="K760" s="66"/>
      <c r="L760" s="66"/>
      <c r="M760" s="22"/>
    </row>
    <row r="761" spans="1:20" ht="20.100000000000001" customHeight="1" x14ac:dyDescent="0.3">
      <c r="A761" s="13" t="s">
        <v>241</v>
      </c>
      <c r="B761" s="13" t="s">
        <v>218</v>
      </c>
      <c r="C761" s="15" t="s">
        <v>219</v>
      </c>
      <c r="D761" s="16">
        <v>0.16</v>
      </c>
      <c r="E761" s="16"/>
      <c r="F761" s="16">
        <f>ROUNDDOWN(D761*E761, 1)</f>
        <v>0</v>
      </c>
      <c r="G761" s="16"/>
      <c r="H761" s="16">
        <f>ROUNDDOWN(D761*G761, 1)</f>
        <v>0</v>
      </c>
      <c r="I761" s="16"/>
      <c r="J761" s="16">
        <f>ROUNDDOWN(D761*I761, 1)</f>
        <v>0</v>
      </c>
      <c r="K761" s="16">
        <f t="shared" ref="K761:L763" si="73">E761+G761+I761</f>
        <v>0</v>
      </c>
      <c r="L761" s="16">
        <f t="shared" si="73"/>
        <v>0</v>
      </c>
      <c r="M761" s="13" t="s">
        <v>781</v>
      </c>
      <c r="O761" s="1" t="s">
        <v>319</v>
      </c>
      <c r="P761" s="1" t="s">
        <v>308</v>
      </c>
      <c r="Q761">
        <v>1</v>
      </c>
    </row>
    <row r="762" spans="1:20" ht="20.100000000000001" customHeight="1" x14ac:dyDescent="0.3">
      <c r="A762" s="13" t="s">
        <v>225</v>
      </c>
      <c r="B762" s="13" t="s">
        <v>218</v>
      </c>
      <c r="C762" s="15" t="s">
        <v>219</v>
      </c>
      <c r="D762" s="16">
        <v>0.04</v>
      </c>
      <c r="E762" s="16"/>
      <c r="F762" s="16">
        <f>ROUNDDOWN(D762*E762, 1)</f>
        <v>0</v>
      </c>
      <c r="G762" s="16"/>
      <c r="H762" s="16">
        <f>ROUNDDOWN(D762*G762, 1)</f>
        <v>0</v>
      </c>
      <c r="I762" s="16"/>
      <c r="J762" s="16">
        <f>ROUNDDOWN(D762*I762, 1)</f>
        <v>0</v>
      </c>
      <c r="K762" s="16">
        <f t="shared" si="73"/>
        <v>0</v>
      </c>
      <c r="L762" s="16">
        <f t="shared" si="73"/>
        <v>0</v>
      </c>
      <c r="M762" s="13" t="s">
        <v>379</v>
      </c>
      <c r="O762" s="1" t="s">
        <v>319</v>
      </c>
      <c r="P762" s="1" t="s">
        <v>308</v>
      </c>
      <c r="Q762">
        <v>1</v>
      </c>
    </row>
    <row r="763" spans="1:20" ht="20.100000000000001" customHeight="1" x14ac:dyDescent="0.3">
      <c r="A763" s="13" t="s">
        <v>459</v>
      </c>
      <c r="B763" s="14" t="str">
        <f>"인력품의 " &amp; N763*100 &amp; "%"</f>
        <v>인력품의 1%</v>
      </c>
      <c r="C763" s="15" t="s">
        <v>314</v>
      </c>
      <c r="D763" s="16">
        <v>1</v>
      </c>
      <c r="E763" s="16"/>
      <c r="F763" s="16">
        <v>0</v>
      </c>
      <c r="G763" s="16"/>
      <c r="H763" s="16">
        <v>0</v>
      </c>
      <c r="I763" s="16"/>
      <c r="J763" s="16">
        <f>ROUNDDOWN((I763)*N763, 1)</f>
        <v>0</v>
      </c>
      <c r="K763" s="16">
        <f t="shared" si="73"/>
        <v>0</v>
      </c>
      <c r="L763" s="16">
        <f t="shared" si="73"/>
        <v>0</v>
      </c>
      <c r="M763" s="14"/>
      <c r="N763">
        <v>0.01</v>
      </c>
      <c r="P763" s="1" t="s">
        <v>308</v>
      </c>
      <c r="Q763">
        <v>1</v>
      </c>
      <c r="R763" s="1" t="s">
        <v>173</v>
      </c>
      <c r="S763" s="1" t="s">
        <v>445</v>
      </c>
      <c r="T763" s="1" t="s">
        <v>460</v>
      </c>
    </row>
    <row r="764" spans="1:20" ht="20.100000000000001" customHeight="1" x14ac:dyDescent="0.3">
      <c r="A764" s="17" t="s">
        <v>320</v>
      </c>
      <c r="B764" s="18"/>
      <c r="C764" s="19"/>
      <c r="D764" s="20"/>
      <c r="E764" s="20"/>
      <c r="F764" s="20">
        <f>ROUNDDOWN(SUMIF(Q761:Q763, "1", F761:F763), 0)</f>
        <v>0</v>
      </c>
      <c r="G764" s="20"/>
      <c r="H764" s="20">
        <f>ROUNDDOWN(SUMIF(Q761:Q763, "1", H761:H763), 0)</f>
        <v>0</v>
      </c>
      <c r="I764" s="20"/>
      <c r="J764" s="20">
        <f>ROUNDDOWN(SUMIF(Q761:Q763, "1", J761:J763), 0)</f>
        <v>0</v>
      </c>
      <c r="K764" s="20"/>
      <c r="L764" s="20">
        <f>F764+H764+J764</f>
        <v>0</v>
      </c>
      <c r="M764" s="18"/>
    </row>
    <row r="765" spans="1:20" ht="20.100000000000001" customHeight="1" x14ac:dyDescent="0.3">
      <c r="A765" s="14"/>
      <c r="B765" s="14"/>
      <c r="C765" s="21"/>
      <c r="D765" s="16"/>
      <c r="E765" s="16"/>
      <c r="F765" s="16"/>
      <c r="G765" s="16"/>
      <c r="H765" s="16"/>
      <c r="I765" s="16"/>
      <c r="J765" s="16"/>
      <c r="K765" s="16"/>
      <c r="L765" s="16"/>
      <c r="M765" s="14"/>
    </row>
    <row r="766" spans="1:20" ht="20.100000000000001" customHeight="1" x14ac:dyDescent="0.3">
      <c r="A766" s="65" t="s">
        <v>879</v>
      </c>
      <c r="B766" s="66"/>
      <c r="C766" s="66"/>
      <c r="D766" s="66"/>
      <c r="E766" s="66"/>
      <c r="F766" s="66"/>
      <c r="G766" s="66"/>
      <c r="H766" s="66"/>
      <c r="I766" s="66"/>
      <c r="J766" s="66"/>
      <c r="K766" s="66"/>
      <c r="L766" s="66"/>
      <c r="M766" s="12" t="s">
        <v>817</v>
      </c>
    </row>
    <row r="767" spans="1:20" ht="20.100000000000001" customHeight="1" x14ac:dyDescent="0.3">
      <c r="A767" s="13" t="s">
        <v>232</v>
      </c>
      <c r="B767" s="13" t="s">
        <v>218</v>
      </c>
      <c r="C767" s="15" t="s">
        <v>219</v>
      </c>
      <c r="D767" s="16">
        <v>0.16</v>
      </c>
      <c r="E767" s="16"/>
      <c r="F767" s="16">
        <f>ROUNDDOWN(D767*E767, 1)</f>
        <v>0</v>
      </c>
      <c r="G767" s="16"/>
      <c r="H767" s="16">
        <f>ROUNDDOWN(D767*G767, 1)</f>
        <v>0</v>
      </c>
      <c r="I767" s="16"/>
      <c r="J767" s="16">
        <f>ROUNDDOWN(D767*I767, 1)</f>
        <v>0</v>
      </c>
      <c r="K767" s="16">
        <f t="shared" ref="K767:L769" si="74">E767+G767+I767</f>
        <v>0</v>
      </c>
      <c r="L767" s="16">
        <f t="shared" si="74"/>
        <v>0</v>
      </c>
      <c r="M767" s="13" t="s">
        <v>818</v>
      </c>
      <c r="O767" s="1" t="s">
        <v>319</v>
      </c>
      <c r="P767" s="1" t="s">
        <v>308</v>
      </c>
      <c r="Q767">
        <v>1</v>
      </c>
    </row>
    <row r="768" spans="1:20" ht="20.100000000000001" customHeight="1" x14ac:dyDescent="0.3">
      <c r="A768" s="13" t="s">
        <v>225</v>
      </c>
      <c r="B768" s="13" t="s">
        <v>218</v>
      </c>
      <c r="C768" s="15" t="s">
        <v>219</v>
      </c>
      <c r="D768" s="16">
        <v>5.2999999999999999E-2</v>
      </c>
      <c r="E768" s="16"/>
      <c r="F768" s="16">
        <f>ROUNDDOWN(D768*E768, 1)</f>
        <v>0</v>
      </c>
      <c r="G768" s="16"/>
      <c r="H768" s="16">
        <f>ROUNDDOWN(D768*G768, 1)</f>
        <v>0</v>
      </c>
      <c r="I768" s="16"/>
      <c r="J768" s="16">
        <f>ROUNDDOWN(D768*I768, 1)</f>
        <v>0</v>
      </c>
      <c r="K768" s="16">
        <f t="shared" si="74"/>
        <v>0</v>
      </c>
      <c r="L768" s="16">
        <f t="shared" si="74"/>
        <v>0</v>
      </c>
      <c r="M768" s="13" t="s">
        <v>379</v>
      </c>
      <c r="O768" s="1" t="s">
        <v>319</v>
      </c>
      <c r="P768" s="1" t="s">
        <v>308</v>
      </c>
      <c r="Q768">
        <v>1</v>
      </c>
    </row>
    <row r="769" spans="1:20" ht="20.100000000000001" customHeight="1" x14ac:dyDescent="0.3">
      <c r="A769" s="13" t="s">
        <v>459</v>
      </c>
      <c r="B769" s="14" t="str">
        <f>"인력품의 " &amp; N769*100 &amp; "%"</f>
        <v>인력품의 2%</v>
      </c>
      <c r="C769" s="15" t="s">
        <v>314</v>
      </c>
      <c r="D769" s="16">
        <v>1</v>
      </c>
      <c r="E769" s="16"/>
      <c r="F769" s="16">
        <v>0</v>
      </c>
      <c r="G769" s="16"/>
      <c r="H769" s="16">
        <v>0</v>
      </c>
      <c r="I769" s="16"/>
      <c r="J769" s="16">
        <f>ROUNDDOWN((I769)*N769, 1)</f>
        <v>0</v>
      </c>
      <c r="K769" s="16">
        <f t="shared" si="74"/>
        <v>0</v>
      </c>
      <c r="L769" s="16">
        <f t="shared" si="74"/>
        <v>0</v>
      </c>
      <c r="M769" s="14"/>
      <c r="N769">
        <v>0.02</v>
      </c>
      <c r="P769" s="1" t="s">
        <v>308</v>
      </c>
      <c r="Q769">
        <v>1</v>
      </c>
      <c r="R769" s="1" t="s">
        <v>173</v>
      </c>
      <c r="S769" s="1" t="s">
        <v>445</v>
      </c>
      <c r="T769" s="1" t="s">
        <v>460</v>
      </c>
    </row>
    <row r="770" spans="1:20" ht="20.100000000000001" customHeight="1" x14ac:dyDescent="0.3">
      <c r="A770" s="17" t="s">
        <v>320</v>
      </c>
      <c r="B770" s="18"/>
      <c r="C770" s="19"/>
      <c r="D770" s="20"/>
      <c r="E770" s="20"/>
      <c r="F770" s="20">
        <f>ROUNDDOWN(SUMIF(Q767:Q769, "1", F767:F769), 0)</f>
        <v>0</v>
      </c>
      <c r="G770" s="20"/>
      <c r="H770" s="20">
        <f>ROUNDDOWN(SUMIF(Q767:Q769, "1", H767:H769), 0)</f>
        <v>0</v>
      </c>
      <c r="I770" s="20"/>
      <c r="J770" s="20">
        <f>ROUNDDOWN(SUMIF(Q767:Q769, "1", J767:J769), 0)</f>
        <v>0</v>
      </c>
      <c r="K770" s="20"/>
      <c r="L770" s="20">
        <f>F770+H770+J770</f>
        <v>0</v>
      </c>
      <c r="M770" s="18"/>
    </row>
    <row r="771" spans="1:20" ht="20.100000000000001" customHeight="1" x14ac:dyDescent="0.3">
      <c r="A771" s="14"/>
      <c r="B771" s="14"/>
      <c r="C771" s="21"/>
      <c r="D771" s="16"/>
      <c r="E771" s="16"/>
      <c r="F771" s="16"/>
      <c r="G771" s="16"/>
      <c r="H771" s="16"/>
      <c r="I771" s="16"/>
      <c r="J771" s="16"/>
      <c r="K771" s="16"/>
      <c r="L771" s="16"/>
      <c r="M771" s="14"/>
    </row>
    <row r="772" spans="1:20" ht="20.100000000000001" customHeight="1" x14ac:dyDescent="0.3">
      <c r="A772" s="65" t="s">
        <v>880</v>
      </c>
      <c r="B772" s="66"/>
      <c r="C772" s="66"/>
      <c r="D772" s="66"/>
      <c r="E772" s="66"/>
      <c r="F772" s="66"/>
      <c r="G772" s="66"/>
      <c r="H772" s="66"/>
      <c r="I772" s="66"/>
      <c r="J772" s="66"/>
      <c r="K772" s="66"/>
      <c r="L772" s="66"/>
      <c r="M772" s="22"/>
    </row>
    <row r="773" spans="1:20" ht="20.100000000000001" customHeight="1" x14ac:dyDescent="0.3">
      <c r="A773" s="13" t="s">
        <v>239</v>
      </c>
      <c r="B773" s="13" t="s">
        <v>218</v>
      </c>
      <c r="C773" s="15" t="s">
        <v>219</v>
      </c>
      <c r="D773" s="16">
        <v>0.192</v>
      </c>
      <c r="E773" s="16"/>
      <c r="F773" s="16">
        <f>ROUNDDOWN(D773*E773, 1)</f>
        <v>0</v>
      </c>
      <c r="G773" s="16"/>
      <c r="H773" s="16">
        <f>ROUNDDOWN(D773*G773, 1)</f>
        <v>0</v>
      </c>
      <c r="I773" s="16"/>
      <c r="J773" s="16">
        <f>ROUNDDOWN(D773*I773, 1)</f>
        <v>0</v>
      </c>
      <c r="K773" s="16">
        <f t="shared" ref="K773:L775" si="75">E773+G773+I773</f>
        <v>0</v>
      </c>
      <c r="L773" s="16">
        <f t="shared" si="75"/>
        <v>0</v>
      </c>
      <c r="M773" s="13" t="s">
        <v>773</v>
      </c>
      <c r="O773" s="1" t="s">
        <v>312</v>
      </c>
      <c r="P773" s="1" t="s">
        <v>308</v>
      </c>
      <c r="Q773">
        <v>1</v>
      </c>
    </row>
    <row r="774" spans="1:20" ht="20.100000000000001" customHeight="1" x14ac:dyDescent="0.3">
      <c r="A774" s="13" t="s">
        <v>225</v>
      </c>
      <c r="B774" s="13" t="s">
        <v>218</v>
      </c>
      <c r="C774" s="15" t="s">
        <v>219</v>
      </c>
      <c r="D774" s="16">
        <v>0.24</v>
      </c>
      <c r="E774" s="16"/>
      <c r="F774" s="16">
        <f>ROUNDDOWN(D774*E774, 1)</f>
        <v>0</v>
      </c>
      <c r="G774" s="16"/>
      <c r="H774" s="16">
        <f>ROUNDDOWN(D774*G774, 1)</f>
        <v>0</v>
      </c>
      <c r="I774" s="16"/>
      <c r="J774" s="16">
        <f>ROUNDDOWN(D774*I774, 1)</f>
        <v>0</v>
      </c>
      <c r="K774" s="16">
        <f t="shared" si="75"/>
        <v>0</v>
      </c>
      <c r="L774" s="16">
        <f t="shared" si="75"/>
        <v>0</v>
      </c>
      <c r="M774" s="13" t="s">
        <v>379</v>
      </c>
      <c r="O774" s="1" t="s">
        <v>312</v>
      </c>
      <c r="P774" s="1" t="s">
        <v>308</v>
      </c>
      <c r="Q774">
        <v>1</v>
      </c>
    </row>
    <row r="775" spans="1:20" ht="20.100000000000001" customHeight="1" x14ac:dyDescent="0.3">
      <c r="A775" s="13" t="s">
        <v>443</v>
      </c>
      <c r="B775" s="14" t="str">
        <f>"노무비의 " &amp; N775*100 &amp; "%"</f>
        <v>노무비의 2%</v>
      </c>
      <c r="C775" s="15" t="s">
        <v>314</v>
      </c>
      <c r="D775" s="16">
        <v>1</v>
      </c>
      <c r="E775" s="16"/>
      <c r="F775" s="16">
        <f>ROUNDDOWN((E775)*N775, 1)</f>
        <v>0</v>
      </c>
      <c r="G775" s="16"/>
      <c r="H775" s="16">
        <v>0</v>
      </c>
      <c r="I775" s="16"/>
      <c r="J775" s="16">
        <v>0</v>
      </c>
      <c r="K775" s="16">
        <f t="shared" si="75"/>
        <v>0</v>
      </c>
      <c r="L775" s="16">
        <f t="shared" si="75"/>
        <v>0</v>
      </c>
      <c r="M775" s="14"/>
      <c r="N775">
        <v>0.02</v>
      </c>
      <c r="P775" s="1" t="s">
        <v>308</v>
      </c>
      <c r="Q775">
        <v>1</v>
      </c>
      <c r="R775" s="1" t="s">
        <v>444</v>
      </c>
      <c r="S775" s="1" t="s">
        <v>316</v>
      </c>
      <c r="T775" s="1" t="s">
        <v>326</v>
      </c>
    </row>
    <row r="776" spans="1:20" ht="20.100000000000001" customHeight="1" x14ac:dyDescent="0.3">
      <c r="A776" s="17" t="s">
        <v>320</v>
      </c>
      <c r="B776" s="18"/>
      <c r="C776" s="19"/>
      <c r="D776" s="20"/>
      <c r="E776" s="20"/>
      <c r="F776" s="20">
        <f>ROUNDDOWN(SUMIF(Q773:Q775, "1", F773:F775), 0)</f>
        <v>0</v>
      </c>
      <c r="G776" s="20"/>
      <c r="H776" s="20">
        <f>ROUNDDOWN(SUMIF(Q773:Q775, "1", H773:H775), 0)</f>
        <v>0</v>
      </c>
      <c r="I776" s="20"/>
      <c r="J776" s="20">
        <f>ROUNDDOWN(SUMIF(Q773:Q775, "1", J773:J775), 0)</f>
        <v>0</v>
      </c>
      <c r="K776" s="20"/>
      <c r="L776" s="20">
        <f>F776+H776+J776</f>
        <v>0</v>
      </c>
      <c r="M776" s="18"/>
    </row>
    <row r="777" spans="1:20" ht="20.100000000000001" customHeight="1" x14ac:dyDescent="0.3">
      <c r="A777" s="14"/>
      <c r="B777" s="14"/>
      <c r="C777" s="21"/>
      <c r="D777" s="16"/>
      <c r="E777" s="16"/>
      <c r="F777" s="16"/>
      <c r="G777" s="16"/>
      <c r="H777" s="16"/>
      <c r="I777" s="16"/>
      <c r="J777" s="16"/>
      <c r="K777" s="16"/>
      <c r="L777" s="16"/>
      <c r="M777" s="14"/>
    </row>
    <row r="778" spans="1:20" ht="20.100000000000001" customHeight="1" x14ac:dyDescent="0.3">
      <c r="A778" s="65" t="s">
        <v>881</v>
      </c>
      <c r="B778" s="66"/>
      <c r="C778" s="66"/>
      <c r="D778" s="66"/>
      <c r="E778" s="66"/>
      <c r="F778" s="66"/>
      <c r="G778" s="66"/>
      <c r="H778" s="66"/>
      <c r="I778" s="66"/>
      <c r="J778" s="66"/>
      <c r="K778" s="66"/>
      <c r="L778" s="66"/>
      <c r="M778" s="22"/>
    </row>
    <row r="779" spans="1:20" ht="20.100000000000001" customHeight="1" x14ac:dyDescent="0.3">
      <c r="A779" s="13" t="s">
        <v>236</v>
      </c>
      <c r="B779" s="13" t="s">
        <v>218</v>
      </c>
      <c r="C779" s="15" t="s">
        <v>219</v>
      </c>
      <c r="D779" s="16">
        <v>0.99199999999999999</v>
      </c>
      <c r="E779" s="16"/>
      <c r="F779" s="16">
        <f>ROUNDDOWN(D779*E779, 1)</f>
        <v>0</v>
      </c>
      <c r="G779" s="16"/>
      <c r="H779" s="16">
        <f>ROUNDDOWN(D779*G779, 1)</f>
        <v>0</v>
      </c>
      <c r="I779" s="16"/>
      <c r="J779" s="16">
        <f>ROUNDDOWN(D779*I779, 1)</f>
        <v>0</v>
      </c>
      <c r="K779" s="16">
        <f t="shared" ref="K779:L784" si="76">E779+G779+I779</f>
        <v>0</v>
      </c>
      <c r="L779" s="16">
        <f t="shared" si="76"/>
        <v>0</v>
      </c>
      <c r="M779" s="13" t="s">
        <v>882</v>
      </c>
      <c r="O779" s="1" t="s">
        <v>312</v>
      </c>
      <c r="P779" s="1" t="s">
        <v>308</v>
      </c>
      <c r="Q779">
        <v>1</v>
      </c>
    </row>
    <row r="780" spans="1:20" ht="20.100000000000001" customHeight="1" x14ac:dyDescent="0.3">
      <c r="A780" s="13" t="s">
        <v>225</v>
      </c>
      <c r="B780" s="13" t="s">
        <v>218</v>
      </c>
      <c r="C780" s="15" t="s">
        <v>219</v>
      </c>
      <c r="D780" s="16">
        <v>0.36</v>
      </c>
      <c r="E780" s="16"/>
      <c r="F780" s="16">
        <f>ROUNDDOWN(D780*E780, 1)</f>
        <v>0</v>
      </c>
      <c r="G780" s="16"/>
      <c r="H780" s="16">
        <f>ROUNDDOWN(D780*G780, 1)</f>
        <v>0</v>
      </c>
      <c r="I780" s="16"/>
      <c r="J780" s="16">
        <f>ROUNDDOWN(D780*I780, 1)</f>
        <v>0</v>
      </c>
      <c r="K780" s="16">
        <f t="shared" si="76"/>
        <v>0</v>
      </c>
      <c r="L780" s="16">
        <f t="shared" si="76"/>
        <v>0</v>
      </c>
      <c r="M780" s="13" t="s">
        <v>379</v>
      </c>
      <c r="O780" s="1" t="s">
        <v>312</v>
      </c>
      <c r="P780" s="1" t="s">
        <v>308</v>
      </c>
      <c r="Q780">
        <v>1</v>
      </c>
    </row>
    <row r="781" spans="1:20" ht="20.100000000000001" customHeight="1" x14ac:dyDescent="0.3">
      <c r="A781" s="13" t="s">
        <v>883</v>
      </c>
      <c r="B781" s="14" t="str">
        <f>"노무비의 " &amp; N781*100 &amp; "%"</f>
        <v>노무비의 2%</v>
      </c>
      <c r="C781" s="15" t="s">
        <v>314</v>
      </c>
      <c r="D781" s="16">
        <v>1</v>
      </c>
      <c r="E781" s="16"/>
      <c r="F781" s="16">
        <f>ROUNDDOWN((E781)*N781, 1)</f>
        <v>0</v>
      </c>
      <c r="G781" s="16"/>
      <c r="H781" s="16">
        <v>0</v>
      </c>
      <c r="I781" s="16"/>
      <c r="J781" s="16">
        <v>0</v>
      </c>
      <c r="K781" s="16">
        <f t="shared" si="76"/>
        <v>0</v>
      </c>
      <c r="L781" s="16">
        <f t="shared" si="76"/>
        <v>0</v>
      </c>
      <c r="M781" s="14"/>
      <c r="N781">
        <v>0.02</v>
      </c>
      <c r="P781" s="1" t="s">
        <v>308</v>
      </c>
      <c r="Q781">
        <v>1</v>
      </c>
      <c r="R781" s="1" t="s">
        <v>444</v>
      </c>
      <c r="S781" s="1" t="s">
        <v>316</v>
      </c>
      <c r="T781" s="1" t="s">
        <v>326</v>
      </c>
    </row>
    <row r="782" spans="1:20" ht="20.100000000000001" customHeight="1" x14ac:dyDescent="0.3">
      <c r="A782" s="13" t="s">
        <v>236</v>
      </c>
      <c r="B782" s="13" t="s">
        <v>218</v>
      </c>
      <c r="C782" s="15" t="s">
        <v>219</v>
      </c>
      <c r="D782" s="16">
        <v>1.472</v>
      </c>
      <c r="E782" s="16"/>
      <c r="F782" s="16">
        <f>ROUNDDOWN(D782*E782, 1)</f>
        <v>0</v>
      </c>
      <c r="G782" s="16"/>
      <c r="H782" s="16">
        <f>ROUNDDOWN(D782*G782, 1)</f>
        <v>0</v>
      </c>
      <c r="I782" s="16"/>
      <c r="J782" s="16">
        <f>ROUNDDOWN(D782*I782, 1)</f>
        <v>0</v>
      </c>
      <c r="K782" s="16">
        <f t="shared" si="76"/>
        <v>0</v>
      </c>
      <c r="L782" s="16">
        <f t="shared" si="76"/>
        <v>0</v>
      </c>
      <c r="M782" s="13" t="s">
        <v>882</v>
      </c>
      <c r="O782" s="1" t="s">
        <v>507</v>
      </c>
      <c r="P782" s="1" t="s">
        <v>308</v>
      </c>
      <c r="Q782">
        <v>1</v>
      </c>
    </row>
    <row r="783" spans="1:20" ht="20.100000000000001" customHeight="1" x14ac:dyDescent="0.3">
      <c r="A783" s="13" t="s">
        <v>225</v>
      </c>
      <c r="B783" s="13" t="s">
        <v>218</v>
      </c>
      <c r="C783" s="15" t="s">
        <v>219</v>
      </c>
      <c r="D783" s="16">
        <v>0.6</v>
      </c>
      <c r="E783" s="16"/>
      <c r="F783" s="16">
        <f>ROUNDDOWN(D783*E783, 1)</f>
        <v>0</v>
      </c>
      <c r="G783" s="16"/>
      <c r="H783" s="16">
        <f>ROUNDDOWN(D783*G783, 1)</f>
        <v>0</v>
      </c>
      <c r="I783" s="16"/>
      <c r="J783" s="16">
        <f>ROUNDDOWN(D783*I783, 1)</f>
        <v>0</v>
      </c>
      <c r="K783" s="16">
        <f t="shared" si="76"/>
        <v>0</v>
      </c>
      <c r="L783" s="16">
        <f t="shared" si="76"/>
        <v>0</v>
      </c>
      <c r="M783" s="13" t="s">
        <v>379</v>
      </c>
      <c r="O783" s="1" t="s">
        <v>507</v>
      </c>
      <c r="P783" s="1" t="s">
        <v>308</v>
      </c>
      <c r="Q783">
        <v>1</v>
      </c>
    </row>
    <row r="784" spans="1:20" ht="20.100000000000001" customHeight="1" x14ac:dyDescent="0.3">
      <c r="A784" s="13" t="s">
        <v>185</v>
      </c>
      <c r="B784" s="13" t="s">
        <v>186</v>
      </c>
      <c r="C784" s="15" t="s">
        <v>21</v>
      </c>
      <c r="D784" s="16">
        <v>6.5</v>
      </c>
      <c r="E784" s="16"/>
      <c r="F784" s="16">
        <f>ROUNDDOWN(D784*E784, 1)</f>
        <v>0</v>
      </c>
      <c r="G784" s="16"/>
      <c r="H784" s="16">
        <f>ROUNDDOWN(D784*G784, 1)</f>
        <v>0</v>
      </c>
      <c r="I784" s="16"/>
      <c r="J784" s="16">
        <f>ROUNDDOWN(D784*I784, 1)</f>
        <v>0</v>
      </c>
      <c r="K784" s="16">
        <f t="shared" si="76"/>
        <v>0</v>
      </c>
      <c r="L784" s="16">
        <f t="shared" si="76"/>
        <v>0</v>
      </c>
      <c r="M784" s="13" t="s">
        <v>884</v>
      </c>
      <c r="O784" s="1" t="s">
        <v>507</v>
      </c>
      <c r="P784" s="1" t="s">
        <v>308</v>
      </c>
      <c r="Q784">
        <v>1</v>
      </c>
    </row>
    <row r="785" spans="1:20" ht="20.100000000000001" customHeight="1" x14ac:dyDescent="0.3">
      <c r="A785" s="17" t="s">
        <v>320</v>
      </c>
      <c r="B785" s="18"/>
      <c r="C785" s="19"/>
      <c r="D785" s="20"/>
      <c r="E785" s="20"/>
      <c r="F785" s="20">
        <f>ROUNDDOWN(SUMIF(Q779:Q784, "1", F779:F784), 0)</f>
        <v>0</v>
      </c>
      <c r="G785" s="20"/>
      <c r="H785" s="20">
        <f>ROUNDDOWN(SUMIF(Q779:Q784, "1", H779:H784), 0)</f>
        <v>0</v>
      </c>
      <c r="I785" s="20"/>
      <c r="J785" s="20">
        <f>ROUNDDOWN(SUMIF(Q779:Q784, "1", J779:J784), 0)</f>
        <v>0</v>
      </c>
      <c r="K785" s="20"/>
      <c r="L785" s="20">
        <f>F785+H785+J785</f>
        <v>0</v>
      </c>
      <c r="M785" s="18"/>
    </row>
    <row r="786" spans="1:20" ht="20.100000000000001" customHeight="1" x14ac:dyDescent="0.3">
      <c r="A786" s="14"/>
      <c r="B786" s="14"/>
      <c r="C786" s="21"/>
      <c r="D786" s="16"/>
      <c r="E786" s="16"/>
      <c r="F786" s="16"/>
      <c r="G786" s="16"/>
      <c r="H786" s="16"/>
      <c r="I786" s="16"/>
      <c r="J786" s="16"/>
      <c r="K786" s="16"/>
      <c r="L786" s="16"/>
      <c r="M786" s="14"/>
    </row>
    <row r="787" spans="1:20" ht="20.100000000000001" customHeight="1" x14ac:dyDescent="0.3">
      <c r="A787" s="65" t="s">
        <v>885</v>
      </c>
      <c r="B787" s="66"/>
      <c r="C787" s="66"/>
      <c r="D787" s="66"/>
      <c r="E787" s="66"/>
      <c r="F787" s="66"/>
      <c r="G787" s="66"/>
      <c r="H787" s="66"/>
      <c r="I787" s="66"/>
      <c r="J787" s="66"/>
      <c r="K787" s="66"/>
      <c r="L787" s="66"/>
      <c r="M787" s="12" t="s">
        <v>886</v>
      </c>
    </row>
    <row r="788" spans="1:20" ht="20.100000000000001" customHeight="1" x14ac:dyDescent="0.3">
      <c r="A788" s="13" t="s">
        <v>160</v>
      </c>
      <c r="B788" s="13" t="s">
        <v>161</v>
      </c>
      <c r="C788" s="15" t="s">
        <v>33</v>
      </c>
      <c r="D788" s="16">
        <v>1.1599999999999999</v>
      </c>
      <c r="E788" s="16"/>
      <c r="F788" s="16">
        <f>ROUNDDOWN(D788*E788, 1)</f>
        <v>0</v>
      </c>
      <c r="G788" s="16"/>
      <c r="H788" s="16">
        <f>ROUNDDOWN(D788*G788, 1)</f>
        <v>0</v>
      </c>
      <c r="I788" s="16"/>
      <c r="J788" s="16">
        <f>ROUNDDOWN(D788*I788, 1)</f>
        <v>0</v>
      </c>
      <c r="K788" s="16">
        <f t="shared" ref="K788:L790" si="77">E788+G788+I788</f>
        <v>0</v>
      </c>
      <c r="L788" s="16">
        <f t="shared" si="77"/>
        <v>0</v>
      </c>
      <c r="M788" s="13" t="s">
        <v>887</v>
      </c>
      <c r="O788" s="1" t="s">
        <v>312</v>
      </c>
      <c r="P788" s="1" t="s">
        <v>308</v>
      </c>
      <c r="Q788">
        <v>1</v>
      </c>
    </row>
    <row r="789" spans="1:20" ht="20.100000000000001" customHeight="1" x14ac:dyDescent="0.3">
      <c r="A789" s="13" t="s">
        <v>449</v>
      </c>
      <c r="B789" s="14" t="str">
        <f>"주재료비의 " &amp; N789*100 &amp; "%"</f>
        <v>주재료비의 3%</v>
      </c>
      <c r="C789" s="15" t="s">
        <v>314</v>
      </c>
      <c r="D789" s="16">
        <v>1</v>
      </c>
      <c r="E789" s="16"/>
      <c r="F789" s="16">
        <f>ROUNDDOWN((E789)*N789, 1)</f>
        <v>0</v>
      </c>
      <c r="G789" s="16"/>
      <c r="H789" s="16">
        <v>0</v>
      </c>
      <c r="I789" s="16"/>
      <c r="J789" s="16">
        <v>0</v>
      </c>
      <c r="K789" s="16">
        <f t="shared" si="77"/>
        <v>0</v>
      </c>
      <c r="L789" s="16">
        <f t="shared" si="77"/>
        <v>0</v>
      </c>
      <c r="M789" s="14"/>
      <c r="N789">
        <v>0.03</v>
      </c>
      <c r="P789" s="1" t="s">
        <v>308</v>
      </c>
      <c r="Q789">
        <v>1</v>
      </c>
      <c r="R789" s="1" t="s">
        <v>315</v>
      </c>
      <c r="S789" s="1" t="s">
        <v>316</v>
      </c>
      <c r="T789" s="1" t="s">
        <v>326</v>
      </c>
    </row>
    <row r="790" spans="1:20" ht="20.100000000000001" customHeight="1" x14ac:dyDescent="0.3">
      <c r="A790" s="13" t="s">
        <v>240</v>
      </c>
      <c r="B790" s="13" t="s">
        <v>218</v>
      </c>
      <c r="C790" s="15" t="s">
        <v>219</v>
      </c>
      <c r="D790" s="16">
        <v>4.8000000000000004E-3</v>
      </c>
      <c r="E790" s="16"/>
      <c r="F790" s="16">
        <f>ROUNDDOWN(D790*E790, 1)</f>
        <v>0</v>
      </c>
      <c r="G790" s="16"/>
      <c r="H790" s="16">
        <f>ROUNDDOWN(D790*G790, 1)</f>
        <v>0</v>
      </c>
      <c r="I790" s="16"/>
      <c r="J790" s="16">
        <f>ROUNDDOWN(D790*I790, 1)</f>
        <v>0</v>
      </c>
      <c r="K790" s="16">
        <f t="shared" si="77"/>
        <v>0</v>
      </c>
      <c r="L790" s="16">
        <f t="shared" si="77"/>
        <v>0</v>
      </c>
      <c r="M790" s="13" t="s">
        <v>682</v>
      </c>
      <c r="O790" s="1" t="s">
        <v>319</v>
      </c>
      <c r="P790" s="1" t="s">
        <v>308</v>
      </c>
      <c r="Q790">
        <v>1</v>
      </c>
    </row>
    <row r="791" spans="1:20" ht="20.100000000000001" customHeight="1" x14ac:dyDescent="0.3">
      <c r="A791" s="17" t="s">
        <v>320</v>
      </c>
      <c r="B791" s="18"/>
      <c r="C791" s="19"/>
      <c r="D791" s="20"/>
      <c r="E791" s="20"/>
      <c r="F791" s="20">
        <f>ROUNDDOWN(SUMIF(Q788:Q790, "1", F788:F790), 0)</f>
        <v>0</v>
      </c>
      <c r="G791" s="20"/>
      <c r="H791" s="20">
        <f>ROUNDDOWN(SUMIF(Q788:Q790, "1", H788:H790), 0)</f>
        <v>0</v>
      </c>
      <c r="I791" s="20"/>
      <c r="J791" s="20">
        <f>ROUNDDOWN(SUMIF(Q788:Q790, "1", J788:J790), 0)</f>
        <v>0</v>
      </c>
      <c r="K791" s="20"/>
      <c r="L791" s="20">
        <f>F791+H791+J791</f>
        <v>0</v>
      </c>
      <c r="M791" s="18"/>
    </row>
    <row r="792" spans="1:20" ht="20.100000000000001" customHeight="1" x14ac:dyDescent="0.3">
      <c r="A792" s="14"/>
      <c r="B792" s="14"/>
      <c r="C792" s="21"/>
      <c r="D792" s="16"/>
      <c r="E792" s="16"/>
      <c r="F792" s="16"/>
      <c r="G792" s="16"/>
      <c r="H792" s="16"/>
      <c r="I792" s="16"/>
      <c r="J792" s="16"/>
      <c r="K792" s="16"/>
      <c r="L792" s="16"/>
      <c r="M792" s="14"/>
    </row>
    <row r="793" spans="1:20" ht="20.100000000000001" customHeight="1" x14ac:dyDescent="0.3">
      <c r="A793" s="65" t="s">
        <v>888</v>
      </c>
      <c r="B793" s="66"/>
      <c r="C793" s="66"/>
      <c r="D793" s="66"/>
      <c r="E793" s="66"/>
      <c r="F793" s="66"/>
      <c r="G793" s="66"/>
      <c r="H793" s="66"/>
      <c r="I793" s="66"/>
      <c r="J793" s="66"/>
      <c r="K793" s="66"/>
      <c r="L793" s="66"/>
      <c r="M793" s="12" t="s">
        <v>889</v>
      </c>
    </row>
    <row r="794" spans="1:20" ht="20.100000000000001" customHeight="1" x14ac:dyDescent="0.3">
      <c r="A794" s="13" t="s">
        <v>234</v>
      </c>
      <c r="B794" s="13" t="s">
        <v>218</v>
      </c>
      <c r="C794" s="15" t="s">
        <v>219</v>
      </c>
      <c r="D794" s="16">
        <v>0.34560000000000002</v>
      </c>
      <c r="E794" s="16"/>
      <c r="F794" s="16">
        <f>ROUNDDOWN(D794*E794, 1)</f>
        <v>0</v>
      </c>
      <c r="G794" s="16"/>
      <c r="H794" s="16">
        <f>ROUNDDOWN(D794*G794, 1)</f>
        <v>0</v>
      </c>
      <c r="I794" s="16"/>
      <c r="J794" s="16">
        <f>ROUNDDOWN(D794*I794, 1)</f>
        <v>0</v>
      </c>
      <c r="K794" s="16">
        <f t="shared" ref="K794:L796" si="78">E794+G794+I794</f>
        <v>0</v>
      </c>
      <c r="L794" s="16">
        <f t="shared" si="78"/>
        <v>0</v>
      </c>
      <c r="M794" s="13" t="s">
        <v>674</v>
      </c>
      <c r="O794" s="1" t="s">
        <v>319</v>
      </c>
      <c r="P794" s="1" t="s">
        <v>308</v>
      </c>
      <c r="Q794">
        <v>1</v>
      </c>
    </row>
    <row r="795" spans="1:20" ht="20.100000000000001" customHeight="1" x14ac:dyDescent="0.3">
      <c r="A795" s="13" t="s">
        <v>225</v>
      </c>
      <c r="B795" s="13" t="s">
        <v>218</v>
      </c>
      <c r="C795" s="15" t="s">
        <v>219</v>
      </c>
      <c r="D795" s="16">
        <v>8.2400000000000001E-2</v>
      </c>
      <c r="E795" s="16"/>
      <c r="F795" s="16">
        <f>ROUNDDOWN(D795*E795, 1)</f>
        <v>0</v>
      </c>
      <c r="G795" s="16"/>
      <c r="H795" s="16">
        <f>ROUNDDOWN(D795*G795, 1)</f>
        <v>0</v>
      </c>
      <c r="I795" s="16"/>
      <c r="J795" s="16">
        <f>ROUNDDOWN(D795*I795, 1)</f>
        <v>0</v>
      </c>
      <c r="K795" s="16">
        <f t="shared" si="78"/>
        <v>0</v>
      </c>
      <c r="L795" s="16">
        <f t="shared" si="78"/>
        <v>0</v>
      </c>
      <c r="M795" s="13" t="s">
        <v>379</v>
      </c>
      <c r="O795" s="1" t="s">
        <v>319</v>
      </c>
      <c r="P795" s="1" t="s">
        <v>308</v>
      </c>
      <c r="Q795">
        <v>1</v>
      </c>
    </row>
    <row r="796" spans="1:20" ht="20.100000000000001" customHeight="1" x14ac:dyDescent="0.3">
      <c r="A796" s="13" t="s">
        <v>459</v>
      </c>
      <c r="B796" s="14" t="str">
        <f>"인력품의 " &amp; N796*100 &amp; "%"</f>
        <v>인력품의 3%</v>
      </c>
      <c r="C796" s="15" t="s">
        <v>314</v>
      </c>
      <c r="D796" s="16">
        <v>1</v>
      </c>
      <c r="E796" s="16"/>
      <c r="F796" s="16">
        <v>0</v>
      </c>
      <c r="G796" s="16"/>
      <c r="H796" s="16">
        <v>0</v>
      </c>
      <c r="I796" s="16"/>
      <c r="J796" s="16">
        <f>ROUNDDOWN((I796)*N796, 1)</f>
        <v>0</v>
      </c>
      <c r="K796" s="16">
        <f t="shared" si="78"/>
        <v>0</v>
      </c>
      <c r="L796" s="16">
        <f t="shared" si="78"/>
        <v>0</v>
      </c>
      <c r="M796" s="14"/>
      <c r="N796">
        <v>0.03</v>
      </c>
      <c r="P796" s="1" t="s">
        <v>308</v>
      </c>
      <c r="Q796">
        <v>1</v>
      </c>
      <c r="R796" s="1" t="s">
        <v>173</v>
      </c>
      <c r="S796" s="1" t="s">
        <v>445</v>
      </c>
      <c r="T796" s="1" t="s">
        <v>460</v>
      </c>
    </row>
    <row r="797" spans="1:20" ht="20.100000000000001" customHeight="1" x14ac:dyDescent="0.3">
      <c r="A797" s="17" t="s">
        <v>320</v>
      </c>
      <c r="B797" s="18"/>
      <c r="C797" s="19"/>
      <c r="D797" s="20"/>
      <c r="E797" s="20"/>
      <c r="F797" s="20">
        <f>ROUNDDOWN(SUMIF(Q794:Q796, "1", F794:F796), 0)</f>
        <v>0</v>
      </c>
      <c r="G797" s="20"/>
      <c r="H797" s="20">
        <f>ROUNDDOWN(SUMIF(Q794:Q796, "1", H794:H796), 0)</f>
        <v>0</v>
      </c>
      <c r="I797" s="20"/>
      <c r="J797" s="20">
        <f>ROUNDDOWN(SUMIF(Q794:Q796, "1", J794:J796), 0)</f>
        <v>0</v>
      </c>
      <c r="K797" s="20"/>
      <c r="L797" s="20">
        <f>F797+H797+J797</f>
        <v>0</v>
      </c>
      <c r="M797" s="18"/>
    </row>
    <row r="798" spans="1:20" ht="20.100000000000001" customHeight="1" x14ac:dyDescent="0.3">
      <c r="A798" s="14"/>
      <c r="B798" s="14"/>
      <c r="C798" s="21"/>
      <c r="D798" s="16"/>
      <c r="E798" s="16"/>
      <c r="F798" s="16"/>
      <c r="G798" s="16"/>
      <c r="H798" s="16"/>
      <c r="I798" s="16"/>
      <c r="J798" s="16"/>
      <c r="K798" s="16"/>
      <c r="L798" s="16"/>
      <c r="M798" s="14"/>
    </row>
    <row r="799" spans="1:20" ht="20.100000000000001" customHeight="1" x14ac:dyDescent="0.3">
      <c r="A799" s="14"/>
      <c r="B799" s="14"/>
      <c r="C799" s="21"/>
      <c r="D799" s="16"/>
      <c r="E799" s="16"/>
      <c r="F799" s="16"/>
      <c r="G799" s="16"/>
      <c r="H799" s="16"/>
      <c r="I799" s="16"/>
      <c r="J799" s="16"/>
      <c r="K799" s="16"/>
      <c r="L799" s="16"/>
      <c r="M799" s="14"/>
    </row>
    <row r="800" spans="1:20" ht="20.100000000000001" customHeight="1" x14ac:dyDescent="0.3">
      <c r="A800" s="14"/>
      <c r="B800" s="14"/>
      <c r="C800" s="21"/>
      <c r="D800" s="16"/>
      <c r="E800" s="16"/>
      <c r="F800" s="16"/>
      <c r="G800" s="16"/>
      <c r="H800" s="16"/>
      <c r="I800" s="16"/>
      <c r="J800" s="16"/>
      <c r="K800" s="16"/>
      <c r="L800" s="16"/>
      <c r="M800" s="14"/>
    </row>
    <row r="801" spans="1:13" ht="20.100000000000001" customHeight="1" x14ac:dyDescent="0.3">
      <c r="A801" s="14"/>
      <c r="B801" s="14"/>
      <c r="C801" s="21"/>
      <c r="D801" s="16"/>
      <c r="E801" s="16"/>
      <c r="F801" s="16"/>
      <c r="G801" s="16"/>
      <c r="H801" s="16"/>
      <c r="I801" s="16"/>
      <c r="J801" s="16"/>
      <c r="K801" s="16"/>
      <c r="L801" s="16"/>
      <c r="M801" s="14"/>
    </row>
    <row r="802" spans="1:13" ht="20.100000000000001" customHeight="1" x14ac:dyDescent="0.3">
      <c r="A802" s="14"/>
      <c r="B802" s="14"/>
      <c r="C802" s="21"/>
      <c r="D802" s="16"/>
      <c r="E802" s="16"/>
      <c r="F802" s="16"/>
      <c r="G802" s="16"/>
      <c r="H802" s="16"/>
      <c r="I802" s="16"/>
      <c r="J802" s="16"/>
      <c r="K802" s="16"/>
      <c r="L802" s="16"/>
      <c r="M802" s="14"/>
    </row>
  </sheetData>
  <mergeCells count="148">
    <mergeCell ref="A760:L760"/>
    <mergeCell ref="A766:L766"/>
    <mergeCell ref="A772:L772"/>
    <mergeCell ref="A778:L778"/>
    <mergeCell ref="A787:L787"/>
    <mergeCell ref="A793:L793"/>
    <mergeCell ref="A726:L726"/>
    <mergeCell ref="A735:L735"/>
    <mergeCell ref="A741:L741"/>
    <mergeCell ref="A745:L745"/>
    <mergeCell ref="A750:L750"/>
    <mergeCell ref="A755:L755"/>
    <mergeCell ref="A690:L690"/>
    <mergeCell ref="A695:L695"/>
    <mergeCell ref="A704:L704"/>
    <mergeCell ref="A711:L711"/>
    <mergeCell ref="A716:L716"/>
    <mergeCell ref="A721:L721"/>
    <mergeCell ref="A659:L659"/>
    <mergeCell ref="A664:L664"/>
    <mergeCell ref="A669:L669"/>
    <mergeCell ref="A674:L674"/>
    <mergeCell ref="A679:L679"/>
    <mergeCell ref="A685:L685"/>
    <mergeCell ref="A625:L625"/>
    <mergeCell ref="A631:L631"/>
    <mergeCell ref="A639:L639"/>
    <mergeCell ref="A644:L644"/>
    <mergeCell ref="A649:L649"/>
    <mergeCell ref="A654:L654"/>
    <mergeCell ref="A584:L584"/>
    <mergeCell ref="A590:L590"/>
    <mergeCell ref="A598:L598"/>
    <mergeCell ref="A606:L606"/>
    <mergeCell ref="A613:L613"/>
    <mergeCell ref="A619:L619"/>
    <mergeCell ref="A543:L543"/>
    <mergeCell ref="A549:L549"/>
    <mergeCell ref="A554:L554"/>
    <mergeCell ref="A561:L561"/>
    <mergeCell ref="A570:L570"/>
    <mergeCell ref="A576:L576"/>
    <mergeCell ref="A506:L506"/>
    <mergeCell ref="A512:L512"/>
    <mergeCell ref="A516:L516"/>
    <mergeCell ref="A522:L522"/>
    <mergeCell ref="A530:L530"/>
    <mergeCell ref="A536:L536"/>
    <mergeCell ref="A468:L468"/>
    <mergeCell ref="A475:L475"/>
    <mergeCell ref="A483:L483"/>
    <mergeCell ref="A489:L489"/>
    <mergeCell ref="A494:L494"/>
    <mergeCell ref="A500:L500"/>
    <mergeCell ref="A427:L427"/>
    <mergeCell ref="A433:L433"/>
    <mergeCell ref="A442:L442"/>
    <mergeCell ref="A448:L448"/>
    <mergeCell ref="A455:L455"/>
    <mergeCell ref="A462:L462"/>
    <mergeCell ref="A389:L389"/>
    <mergeCell ref="A395:L395"/>
    <mergeCell ref="A400:L400"/>
    <mergeCell ref="A405:L405"/>
    <mergeCell ref="A410:L410"/>
    <mergeCell ref="A416:L416"/>
    <mergeCell ref="A351:L351"/>
    <mergeCell ref="A356:L356"/>
    <mergeCell ref="A364:L364"/>
    <mergeCell ref="A373:L373"/>
    <mergeCell ref="A377:L377"/>
    <mergeCell ref="A382:L382"/>
    <mergeCell ref="A319:L319"/>
    <mergeCell ref="A324:L324"/>
    <mergeCell ref="A333:L333"/>
    <mergeCell ref="A337:L337"/>
    <mergeCell ref="A341:L341"/>
    <mergeCell ref="A347:L347"/>
    <mergeCell ref="A293:L293"/>
    <mergeCell ref="A298:L298"/>
    <mergeCell ref="A302:L302"/>
    <mergeCell ref="A306:L306"/>
    <mergeCell ref="A310:L310"/>
    <mergeCell ref="A314:L314"/>
    <mergeCell ref="A261:L261"/>
    <mergeCell ref="A269:L269"/>
    <mergeCell ref="A277:L277"/>
    <mergeCell ref="A281:L281"/>
    <mergeCell ref="A285:L285"/>
    <mergeCell ref="A289:L289"/>
    <mergeCell ref="A230:L230"/>
    <mergeCell ref="A233:L233"/>
    <mergeCell ref="A241:L241"/>
    <mergeCell ref="A246:L246"/>
    <mergeCell ref="A251:L251"/>
    <mergeCell ref="A257:L257"/>
    <mergeCell ref="A201:L201"/>
    <mergeCell ref="A205:L205"/>
    <mergeCell ref="A210:L210"/>
    <mergeCell ref="A215:L215"/>
    <mergeCell ref="A220:L220"/>
    <mergeCell ref="A225:L225"/>
    <mergeCell ref="A172:L172"/>
    <mergeCell ref="A177:L177"/>
    <mergeCell ref="A182:L182"/>
    <mergeCell ref="A187:L187"/>
    <mergeCell ref="A192:L192"/>
    <mergeCell ref="A197:L197"/>
    <mergeCell ref="A141:L141"/>
    <mergeCell ref="A146:L146"/>
    <mergeCell ref="A154:L154"/>
    <mergeCell ref="A159:L159"/>
    <mergeCell ref="A164:L164"/>
    <mergeCell ref="A168:L168"/>
    <mergeCell ref="A112:L112"/>
    <mergeCell ref="A118:L118"/>
    <mergeCell ref="A122:L122"/>
    <mergeCell ref="A126:L126"/>
    <mergeCell ref="A130:L130"/>
    <mergeCell ref="A136:L136"/>
    <mergeCell ref="A74:L74"/>
    <mergeCell ref="A80:L80"/>
    <mergeCell ref="A86:L86"/>
    <mergeCell ref="A94:L94"/>
    <mergeCell ref="A99:L99"/>
    <mergeCell ref="A106:L106"/>
    <mergeCell ref="A39:L39"/>
    <mergeCell ref="A43:L43"/>
    <mergeCell ref="A48:L48"/>
    <mergeCell ref="A58:L58"/>
    <mergeCell ref="A64:L64"/>
    <mergeCell ref="A69:L69"/>
    <mergeCell ref="K3:L3"/>
    <mergeCell ref="A5:L5"/>
    <mergeCell ref="A19:L19"/>
    <mergeCell ref="A23:L23"/>
    <mergeCell ref="A30:L30"/>
    <mergeCell ref="A35:L35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conditionalFormatting sqref="A5 M5 A6:M802">
    <cfRule type="containsText" dxfId="7" priority="1" stopIfTrue="1" operator="containsText" text=".">
      <formula>NOT(ISERROR(SEARCH(".",A5)))</formula>
    </cfRule>
    <cfRule type="notContainsText" dxfId="6" priority="2" stopIfTrue="1" operator="notContains" text=".">
      <formula>ISERROR(SEARCH(".",A5))</formula>
    </cfRule>
  </conditionalFormatting>
  <pageMargins left="0.74555149110298213" right="0" top="0.4305908611817223" bottom="0.1388888888888889" header="0.3" footer="0.1388888888888889"/>
  <pageSetup paperSize="9" orientation="landscape" r:id="rId1"/>
  <rowBreaks count="38" manualBreakCount="38">
    <brk id="25" max="12" man="1"/>
    <brk id="46" max="12" man="1"/>
    <brk id="67" max="12" man="1"/>
    <brk id="88" max="12" man="1"/>
    <brk id="109" max="12" man="1"/>
    <brk id="130" max="12" man="1"/>
    <brk id="151" max="12" man="1"/>
    <brk id="172" max="12" man="1"/>
    <brk id="193" max="12" man="1"/>
    <brk id="214" max="12" man="1"/>
    <brk id="235" max="12" man="1"/>
    <brk id="256" max="12" man="1"/>
    <brk id="277" max="12" man="1"/>
    <brk id="298" max="12" man="1"/>
    <brk id="319" max="12" man="1"/>
    <brk id="340" max="12" man="1"/>
    <brk id="361" max="12" man="1"/>
    <brk id="382" max="12" man="1"/>
    <brk id="403" max="12" man="1"/>
    <brk id="424" max="12" man="1"/>
    <brk id="445" max="12" man="1"/>
    <brk id="466" max="12" man="1"/>
    <brk id="487" max="12" man="1"/>
    <brk id="508" max="12" man="1"/>
    <brk id="529" max="12" man="1"/>
    <brk id="550" max="12" man="1"/>
    <brk id="571" max="12" man="1"/>
    <brk id="592" max="12" man="1"/>
    <brk id="613" max="12" man="1"/>
    <brk id="634" max="12" man="1"/>
    <brk id="655" max="12" man="1"/>
    <brk id="676" max="12" man="1"/>
    <brk id="697" max="12" man="1"/>
    <brk id="718" max="12" man="1"/>
    <brk id="739" max="12" man="1"/>
    <brk id="760" max="12" man="1"/>
    <brk id="781" max="12" man="1"/>
    <brk id="80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FEC3B-D7E0-4222-AE1A-9B4D9A9C5473}">
  <sheetPr>
    <tabColor rgb="FFF19D86"/>
  </sheetPr>
  <dimension ref="A1:R25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N1"/>
    </sheetView>
  </sheetViews>
  <sheetFormatPr defaultRowHeight="16.5" x14ac:dyDescent="0.3"/>
  <cols>
    <col min="1" max="1" width="6.625" style="3" customWidth="1"/>
    <col min="2" max="3" width="20.625" style="2" customWidth="1"/>
    <col min="4" max="4" width="4.625" style="3" customWidth="1"/>
    <col min="5" max="5" width="6.625" style="3" customWidth="1"/>
    <col min="6" max="6" width="6.625" style="4" customWidth="1"/>
    <col min="7" max="7" width="7.625" style="4" customWidth="1"/>
    <col min="8" max="8" width="6.625" style="4" customWidth="1"/>
    <col min="9" max="9" width="7.625" style="4" customWidth="1"/>
    <col min="10" max="10" width="6.625" style="4" customWidth="1"/>
    <col min="11" max="11" width="7.625" style="4" customWidth="1"/>
    <col min="12" max="12" width="6.625" style="4" customWidth="1"/>
    <col min="13" max="13" width="7.625" style="4" customWidth="1"/>
    <col min="14" max="14" width="6.625" style="2" customWidth="1"/>
    <col min="15" max="18" width="9" hidden="1" customWidth="1"/>
  </cols>
  <sheetData>
    <row r="1" spans="1:15" ht="30" customHeight="1" x14ac:dyDescent="0.3">
      <c r="A1" s="37" t="s">
        <v>340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5" ht="20.100000000000001" customHeight="1" x14ac:dyDescent="0.3">
      <c r="A2" s="38" t="s">
        <v>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5" ht="20.100000000000001" customHeight="1" x14ac:dyDescent="0.3">
      <c r="A3" s="56" t="s">
        <v>341</v>
      </c>
      <c r="B3" s="56" t="s">
        <v>4</v>
      </c>
      <c r="C3" s="56" t="s">
        <v>5</v>
      </c>
      <c r="D3" s="56" t="s">
        <v>6</v>
      </c>
      <c r="E3" s="56" t="s">
        <v>342</v>
      </c>
      <c r="F3" s="56" t="s">
        <v>343</v>
      </c>
      <c r="G3" s="56"/>
      <c r="H3" s="56" t="s">
        <v>344</v>
      </c>
      <c r="I3" s="56"/>
      <c r="J3" s="56" t="s">
        <v>345</v>
      </c>
      <c r="K3" s="56"/>
      <c r="L3" s="56" t="s">
        <v>346</v>
      </c>
      <c r="M3" s="56"/>
      <c r="N3" s="56" t="s">
        <v>293</v>
      </c>
    </row>
    <row r="4" spans="1:15" ht="20.100000000000001" customHeight="1" x14ac:dyDescent="0.3">
      <c r="A4" s="56"/>
      <c r="B4" s="56"/>
      <c r="C4" s="56"/>
      <c r="D4" s="56"/>
      <c r="E4" s="56"/>
      <c r="F4" s="11" t="s">
        <v>294</v>
      </c>
      <c r="G4" s="11" t="s">
        <v>295</v>
      </c>
      <c r="H4" s="11" t="s">
        <v>294</v>
      </c>
      <c r="I4" s="11" t="s">
        <v>295</v>
      </c>
      <c r="J4" s="11" t="s">
        <v>294</v>
      </c>
      <c r="K4" s="11" t="s">
        <v>295</v>
      </c>
      <c r="L4" s="11" t="s">
        <v>294</v>
      </c>
      <c r="M4" s="11" t="s">
        <v>295</v>
      </c>
      <c r="N4" s="56"/>
      <c r="O4" t="s">
        <v>18</v>
      </c>
    </row>
    <row r="5" spans="1:15" ht="20.100000000000001" customHeight="1" x14ac:dyDescent="0.3">
      <c r="A5" s="15" t="s">
        <v>347</v>
      </c>
      <c r="B5" s="13" t="s">
        <v>348</v>
      </c>
      <c r="C5" s="13" t="s">
        <v>349</v>
      </c>
      <c r="D5" s="15" t="s">
        <v>350</v>
      </c>
      <c r="E5" s="21">
        <v>1</v>
      </c>
      <c r="F5" s="16">
        <f>중기경비!F16</f>
        <v>0</v>
      </c>
      <c r="G5" s="16">
        <f t="shared" ref="G5:G10" si="0">E5*F5</f>
        <v>0</v>
      </c>
      <c r="H5" s="16">
        <f>중기경비!H16</f>
        <v>0</v>
      </c>
      <c r="I5" s="16">
        <f t="shared" ref="I5:I10" si="1">E5*H5</f>
        <v>0</v>
      </c>
      <c r="J5" s="16">
        <f>중기경비!J16</f>
        <v>0</v>
      </c>
      <c r="K5" s="16">
        <f t="shared" ref="K5:K10" si="2">E5*J5</f>
        <v>0</v>
      </c>
      <c r="L5" s="16">
        <f t="shared" ref="L5:M10" si="3">F5+H5+J5</f>
        <v>0</v>
      </c>
      <c r="M5" s="16">
        <f t="shared" si="3"/>
        <v>0</v>
      </c>
      <c r="N5" s="13" t="s">
        <v>303</v>
      </c>
      <c r="O5" s="1" t="s">
        <v>260</v>
      </c>
    </row>
    <row r="6" spans="1:15" ht="20.100000000000001" customHeight="1" x14ac:dyDescent="0.3">
      <c r="A6" s="15" t="s">
        <v>351</v>
      </c>
      <c r="B6" s="13" t="s">
        <v>278</v>
      </c>
      <c r="C6" s="13" t="s">
        <v>352</v>
      </c>
      <c r="D6" s="15" t="s">
        <v>350</v>
      </c>
      <c r="E6" s="21">
        <v>1</v>
      </c>
      <c r="F6" s="16">
        <f>중기경비!F29</f>
        <v>0</v>
      </c>
      <c r="G6" s="16">
        <f t="shared" si="0"/>
        <v>0</v>
      </c>
      <c r="H6" s="16">
        <f>중기경비!H29</f>
        <v>0</v>
      </c>
      <c r="I6" s="16">
        <f t="shared" si="1"/>
        <v>0</v>
      </c>
      <c r="J6" s="16">
        <f>중기경비!J29</f>
        <v>0</v>
      </c>
      <c r="K6" s="16">
        <f t="shared" si="2"/>
        <v>0</v>
      </c>
      <c r="L6" s="16">
        <f t="shared" si="3"/>
        <v>0</v>
      </c>
      <c r="M6" s="16">
        <f t="shared" si="3"/>
        <v>0</v>
      </c>
      <c r="N6" s="13" t="s">
        <v>322</v>
      </c>
    </row>
    <row r="7" spans="1:15" ht="20.100000000000001" customHeight="1" x14ac:dyDescent="0.3">
      <c r="A7" s="15" t="s">
        <v>353</v>
      </c>
      <c r="B7" s="13" t="s">
        <v>251</v>
      </c>
      <c r="C7" s="13" t="s">
        <v>354</v>
      </c>
      <c r="D7" s="15" t="s">
        <v>350</v>
      </c>
      <c r="E7" s="21">
        <v>1</v>
      </c>
      <c r="F7" s="16">
        <f>중기경비!F42</f>
        <v>0</v>
      </c>
      <c r="G7" s="16">
        <f t="shared" si="0"/>
        <v>0</v>
      </c>
      <c r="H7" s="16">
        <f>중기경비!H42</f>
        <v>0</v>
      </c>
      <c r="I7" s="16">
        <f t="shared" si="1"/>
        <v>0</v>
      </c>
      <c r="J7" s="16">
        <f>중기경비!J42</f>
        <v>0</v>
      </c>
      <c r="K7" s="16">
        <f t="shared" si="2"/>
        <v>0</v>
      </c>
      <c r="L7" s="16">
        <f t="shared" si="3"/>
        <v>0</v>
      </c>
      <c r="M7" s="16">
        <f t="shared" si="3"/>
        <v>0</v>
      </c>
      <c r="N7" s="13" t="s">
        <v>328</v>
      </c>
    </row>
    <row r="8" spans="1:15" ht="20.100000000000001" customHeight="1" x14ac:dyDescent="0.3">
      <c r="A8" s="15" t="s">
        <v>355</v>
      </c>
      <c r="B8" s="13" t="s">
        <v>264</v>
      </c>
      <c r="C8" s="13" t="s">
        <v>265</v>
      </c>
      <c r="D8" s="15" t="s">
        <v>350</v>
      </c>
      <c r="E8" s="21">
        <v>1</v>
      </c>
      <c r="F8" s="16">
        <f>중기경비!F48</f>
        <v>0</v>
      </c>
      <c r="G8" s="16">
        <f t="shared" si="0"/>
        <v>0</v>
      </c>
      <c r="H8" s="16">
        <f>중기경비!H48</f>
        <v>0</v>
      </c>
      <c r="I8" s="16">
        <f t="shared" si="1"/>
        <v>0</v>
      </c>
      <c r="J8" s="16">
        <f>중기경비!J48</f>
        <v>0</v>
      </c>
      <c r="K8" s="16">
        <f t="shared" si="2"/>
        <v>0</v>
      </c>
      <c r="L8" s="16">
        <f t="shared" si="3"/>
        <v>0</v>
      </c>
      <c r="M8" s="16">
        <f t="shared" si="3"/>
        <v>0</v>
      </c>
      <c r="N8" s="13" t="s">
        <v>331</v>
      </c>
    </row>
    <row r="9" spans="1:15" ht="20.100000000000001" customHeight="1" x14ac:dyDescent="0.3">
      <c r="A9" s="15" t="s">
        <v>356</v>
      </c>
      <c r="B9" s="13" t="s">
        <v>357</v>
      </c>
      <c r="C9" s="13" t="s">
        <v>358</v>
      </c>
      <c r="D9" s="15" t="s">
        <v>350</v>
      </c>
      <c r="E9" s="21">
        <v>1</v>
      </c>
      <c r="F9" s="16">
        <f>중기경비!F61</f>
        <v>0</v>
      </c>
      <c r="G9" s="16">
        <f t="shared" si="0"/>
        <v>0</v>
      </c>
      <c r="H9" s="16">
        <f>중기경비!H61</f>
        <v>0</v>
      </c>
      <c r="I9" s="16">
        <f t="shared" si="1"/>
        <v>0</v>
      </c>
      <c r="J9" s="16">
        <f>중기경비!J61</f>
        <v>0</v>
      </c>
      <c r="K9" s="16">
        <f t="shared" si="2"/>
        <v>0</v>
      </c>
      <c r="L9" s="16">
        <f t="shared" si="3"/>
        <v>0</v>
      </c>
      <c r="M9" s="16">
        <f t="shared" si="3"/>
        <v>0</v>
      </c>
      <c r="N9" s="13" t="s">
        <v>334</v>
      </c>
    </row>
    <row r="10" spans="1:15" ht="20.100000000000001" customHeight="1" x14ac:dyDescent="0.3">
      <c r="A10" s="15" t="s">
        <v>359</v>
      </c>
      <c r="B10" s="13" t="s">
        <v>264</v>
      </c>
      <c r="C10" s="13" t="s">
        <v>265</v>
      </c>
      <c r="D10" s="15" t="s">
        <v>350</v>
      </c>
      <c r="E10" s="21">
        <v>1</v>
      </c>
      <c r="F10" s="16">
        <f>중기경비!F67</f>
        <v>0</v>
      </c>
      <c r="G10" s="16">
        <f t="shared" si="0"/>
        <v>0</v>
      </c>
      <c r="H10" s="16">
        <f>중기경비!H67</f>
        <v>0</v>
      </c>
      <c r="I10" s="16">
        <f t="shared" si="1"/>
        <v>0</v>
      </c>
      <c r="J10" s="16">
        <f>중기경비!J67</f>
        <v>0</v>
      </c>
      <c r="K10" s="16">
        <f t="shared" si="2"/>
        <v>0</v>
      </c>
      <c r="L10" s="16">
        <f t="shared" si="3"/>
        <v>0</v>
      </c>
      <c r="M10" s="16">
        <f t="shared" si="3"/>
        <v>0</v>
      </c>
      <c r="N10" s="13" t="s">
        <v>331</v>
      </c>
      <c r="O10" s="1" t="s">
        <v>266</v>
      </c>
    </row>
    <row r="11" spans="1:15" ht="20.100000000000001" customHeight="1" x14ac:dyDescent="0.3">
      <c r="A11" s="21"/>
      <c r="B11" s="14"/>
      <c r="C11" s="14"/>
      <c r="D11" s="21"/>
      <c r="E11" s="21"/>
      <c r="F11" s="16"/>
      <c r="G11" s="16"/>
      <c r="H11" s="16"/>
      <c r="I11" s="16"/>
      <c r="J11" s="16"/>
      <c r="K11" s="16"/>
      <c r="L11" s="16"/>
      <c r="M11" s="16"/>
      <c r="N11" s="14"/>
    </row>
    <row r="12" spans="1:15" ht="20.100000000000001" customHeight="1" x14ac:dyDescent="0.3">
      <c r="A12" s="21"/>
      <c r="B12" s="14"/>
      <c r="C12" s="14"/>
      <c r="D12" s="21"/>
      <c r="E12" s="21"/>
      <c r="F12" s="16"/>
      <c r="G12" s="16"/>
      <c r="H12" s="16"/>
      <c r="I12" s="16"/>
      <c r="J12" s="16"/>
      <c r="K12" s="16"/>
      <c r="L12" s="16"/>
      <c r="M12" s="16"/>
      <c r="N12" s="14"/>
    </row>
    <row r="13" spans="1:15" ht="20.100000000000001" customHeight="1" x14ac:dyDescent="0.3">
      <c r="A13" s="21"/>
      <c r="B13" s="14"/>
      <c r="C13" s="14"/>
      <c r="D13" s="21"/>
      <c r="E13" s="21"/>
      <c r="F13" s="16"/>
      <c r="G13" s="16"/>
      <c r="H13" s="16"/>
      <c r="I13" s="16"/>
      <c r="J13" s="16"/>
      <c r="K13" s="16"/>
      <c r="L13" s="16"/>
      <c r="M13" s="16"/>
      <c r="N13" s="14"/>
    </row>
    <row r="14" spans="1:15" ht="20.100000000000001" customHeight="1" x14ac:dyDescent="0.3">
      <c r="A14" s="21"/>
      <c r="B14" s="14"/>
      <c r="C14" s="14"/>
      <c r="D14" s="21"/>
      <c r="E14" s="21"/>
      <c r="F14" s="16"/>
      <c r="G14" s="16"/>
      <c r="H14" s="16"/>
      <c r="I14" s="16"/>
      <c r="J14" s="16"/>
      <c r="K14" s="16"/>
      <c r="L14" s="16"/>
      <c r="M14" s="16"/>
      <c r="N14" s="14"/>
    </row>
    <row r="15" spans="1:15" ht="20.100000000000001" customHeight="1" x14ac:dyDescent="0.3">
      <c r="A15" s="21"/>
      <c r="B15" s="14"/>
      <c r="C15" s="14"/>
      <c r="D15" s="21"/>
      <c r="E15" s="21"/>
      <c r="F15" s="16"/>
      <c r="G15" s="16"/>
      <c r="H15" s="16"/>
      <c r="I15" s="16"/>
      <c r="J15" s="16"/>
      <c r="K15" s="16"/>
      <c r="L15" s="16"/>
      <c r="M15" s="16"/>
      <c r="N15" s="14"/>
    </row>
    <row r="16" spans="1:15" ht="20.100000000000001" customHeight="1" x14ac:dyDescent="0.3">
      <c r="A16" s="21"/>
      <c r="B16" s="14"/>
      <c r="C16" s="14"/>
      <c r="D16" s="21"/>
      <c r="E16" s="21"/>
      <c r="F16" s="16"/>
      <c r="G16" s="16"/>
      <c r="H16" s="16"/>
      <c r="I16" s="16"/>
      <c r="J16" s="16"/>
      <c r="K16" s="16"/>
      <c r="L16" s="16"/>
      <c r="M16" s="16"/>
      <c r="N16" s="14"/>
    </row>
    <row r="17" spans="1:14" ht="20.100000000000001" customHeight="1" x14ac:dyDescent="0.3">
      <c r="A17" s="21"/>
      <c r="B17" s="14"/>
      <c r="C17" s="14"/>
      <c r="D17" s="21"/>
      <c r="E17" s="21"/>
      <c r="F17" s="16"/>
      <c r="G17" s="16"/>
      <c r="H17" s="16"/>
      <c r="I17" s="16"/>
      <c r="J17" s="16"/>
      <c r="K17" s="16"/>
      <c r="L17" s="16"/>
      <c r="M17" s="16"/>
      <c r="N17" s="14"/>
    </row>
    <row r="18" spans="1:14" ht="20.100000000000001" customHeight="1" x14ac:dyDescent="0.3">
      <c r="A18" s="21"/>
      <c r="B18" s="14"/>
      <c r="C18" s="14"/>
      <c r="D18" s="21"/>
      <c r="E18" s="21"/>
      <c r="F18" s="16"/>
      <c r="G18" s="16"/>
      <c r="H18" s="16"/>
      <c r="I18" s="16"/>
      <c r="J18" s="16"/>
      <c r="K18" s="16"/>
      <c r="L18" s="16"/>
      <c r="M18" s="16"/>
      <c r="N18" s="14"/>
    </row>
    <row r="19" spans="1:14" ht="20.100000000000001" customHeight="1" x14ac:dyDescent="0.3">
      <c r="A19" s="21"/>
      <c r="B19" s="14"/>
      <c r="C19" s="14"/>
      <c r="D19" s="21"/>
      <c r="E19" s="21"/>
      <c r="F19" s="16"/>
      <c r="G19" s="16"/>
      <c r="H19" s="16"/>
      <c r="I19" s="16"/>
      <c r="J19" s="16"/>
      <c r="K19" s="16"/>
      <c r="L19" s="16"/>
      <c r="M19" s="16"/>
      <c r="N19" s="14"/>
    </row>
    <row r="20" spans="1:14" ht="20.100000000000001" customHeight="1" x14ac:dyDescent="0.3">
      <c r="A20" s="21"/>
      <c r="B20" s="14"/>
      <c r="C20" s="14"/>
      <c r="D20" s="21"/>
      <c r="E20" s="21"/>
      <c r="F20" s="16"/>
      <c r="G20" s="16"/>
      <c r="H20" s="16"/>
      <c r="I20" s="16"/>
      <c r="J20" s="16"/>
      <c r="K20" s="16"/>
      <c r="L20" s="16"/>
      <c r="M20" s="16"/>
      <c r="N20" s="14"/>
    </row>
    <row r="21" spans="1:14" ht="20.100000000000001" customHeight="1" x14ac:dyDescent="0.3">
      <c r="A21" s="21"/>
      <c r="B21" s="14"/>
      <c r="C21" s="14"/>
      <c r="D21" s="21"/>
      <c r="E21" s="21"/>
      <c r="F21" s="16"/>
      <c r="G21" s="16"/>
      <c r="H21" s="16"/>
      <c r="I21" s="16"/>
      <c r="J21" s="16"/>
      <c r="K21" s="16"/>
      <c r="L21" s="16"/>
      <c r="M21" s="16"/>
      <c r="N21" s="14"/>
    </row>
    <row r="22" spans="1:14" ht="20.100000000000001" customHeight="1" x14ac:dyDescent="0.3">
      <c r="A22" s="21"/>
      <c r="B22" s="14"/>
      <c r="C22" s="14"/>
      <c r="D22" s="21"/>
      <c r="E22" s="21"/>
      <c r="F22" s="16"/>
      <c r="G22" s="16"/>
      <c r="H22" s="16"/>
      <c r="I22" s="16"/>
      <c r="J22" s="16"/>
      <c r="K22" s="16"/>
      <c r="L22" s="16"/>
      <c r="M22" s="16"/>
      <c r="N22" s="14"/>
    </row>
    <row r="23" spans="1:14" ht="20.100000000000001" customHeight="1" x14ac:dyDescent="0.3">
      <c r="A23" s="21"/>
      <c r="B23" s="14"/>
      <c r="C23" s="14"/>
      <c r="D23" s="21"/>
      <c r="E23" s="21"/>
      <c r="F23" s="16"/>
      <c r="G23" s="16"/>
      <c r="H23" s="16"/>
      <c r="I23" s="16"/>
      <c r="J23" s="16"/>
      <c r="K23" s="16"/>
      <c r="L23" s="16"/>
      <c r="M23" s="16"/>
      <c r="N23" s="14"/>
    </row>
    <row r="24" spans="1:14" ht="20.100000000000001" customHeight="1" x14ac:dyDescent="0.3">
      <c r="A24" s="21"/>
      <c r="B24" s="14"/>
      <c r="C24" s="14"/>
      <c r="D24" s="21"/>
      <c r="E24" s="21"/>
      <c r="F24" s="16"/>
      <c r="G24" s="16"/>
      <c r="H24" s="16"/>
      <c r="I24" s="16"/>
      <c r="J24" s="16"/>
      <c r="K24" s="16"/>
      <c r="L24" s="16"/>
      <c r="M24" s="16"/>
      <c r="N24" s="14"/>
    </row>
    <row r="25" spans="1:14" ht="20.100000000000001" customHeight="1" x14ac:dyDescent="0.3">
      <c r="A25" s="21"/>
      <c r="B25" s="14"/>
      <c r="C25" s="14"/>
      <c r="D25" s="21"/>
      <c r="E25" s="21"/>
      <c r="F25" s="16"/>
      <c r="G25" s="16"/>
      <c r="H25" s="16"/>
      <c r="I25" s="16"/>
      <c r="J25" s="16"/>
      <c r="K25" s="16"/>
      <c r="L25" s="16"/>
      <c r="M25" s="16"/>
      <c r="N25" s="14"/>
    </row>
  </sheetData>
  <mergeCells count="12">
    <mergeCell ref="J3:K3"/>
    <mergeCell ref="L3:M3"/>
    <mergeCell ref="A1:N1"/>
    <mergeCell ref="A2:N2"/>
    <mergeCell ref="A3:A4"/>
    <mergeCell ref="B3:B4"/>
    <mergeCell ref="C3:C4"/>
    <mergeCell ref="D3:D4"/>
    <mergeCell ref="E3:E4"/>
    <mergeCell ref="N3:N4"/>
    <mergeCell ref="F3:G3"/>
    <mergeCell ref="H3:I3"/>
  </mergeCells>
  <phoneticPr fontId="1" type="noConversion"/>
  <conditionalFormatting sqref="A5:N25">
    <cfRule type="containsText" dxfId="5" priority="1" stopIfTrue="1" operator="containsText" text=".">
      <formula>NOT(ISERROR(SEARCH(".",A5)))</formula>
    </cfRule>
    <cfRule type="notContainsText" dxfId="4" priority="2" stopIfTrue="1" operator="notContains" text=".">
      <formula>ISERROR(SEARCH(".",A5))</formula>
    </cfRule>
  </conditionalFormatting>
  <pageMargins left="0.74555149110298213" right="0" top="0.4305908611817223" bottom="0.1388888888888889" header="0.3" footer="0.1388888888888889"/>
  <pageSetup paperSize="9" orientation="landscape" r:id="rId1"/>
  <rowBreaks count="1" manualBreakCount="1">
    <brk id="2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6DBD4-1DF5-43CE-A1E1-E536F0D3134B}">
  <sheetPr>
    <tabColor rgb="FFFFFFB7"/>
  </sheetPr>
  <dimension ref="A1:T88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M1"/>
    </sheetView>
  </sheetViews>
  <sheetFormatPr defaultRowHeight="16.5" x14ac:dyDescent="0.3"/>
  <cols>
    <col min="1" max="1" width="19.625" style="2" customWidth="1"/>
    <col min="2" max="2" width="18.625" style="2" customWidth="1"/>
    <col min="3" max="3" width="4.625" style="3" customWidth="1"/>
    <col min="4" max="5" width="6.625" style="4" customWidth="1"/>
    <col min="6" max="6" width="9.625" style="4" customWidth="1"/>
    <col min="7" max="7" width="6.625" style="4" customWidth="1"/>
    <col min="8" max="8" width="9.625" style="4" customWidth="1"/>
    <col min="9" max="9" width="6.625" style="4" customWidth="1"/>
    <col min="10" max="10" width="9.625" style="4" customWidth="1"/>
    <col min="11" max="11" width="6.625" style="4" customWidth="1"/>
    <col min="12" max="12" width="9.625" style="4" customWidth="1"/>
    <col min="13" max="13" width="8.625" style="2" customWidth="1"/>
    <col min="14" max="20" width="9" hidden="1" customWidth="1"/>
  </cols>
  <sheetData>
    <row r="1" spans="1:20" ht="30" customHeight="1" x14ac:dyDescent="0.3">
      <c r="A1" s="37" t="s">
        <v>285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20" ht="20.100000000000001" customHeight="1" x14ac:dyDescent="0.3">
      <c r="A2" s="38" t="s">
        <v>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20" ht="20.100000000000001" customHeight="1" x14ac:dyDescent="0.3">
      <c r="A3" s="56" t="s">
        <v>286</v>
      </c>
      <c r="B3" s="56" t="s">
        <v>287</v>
      </c>
      <c r="C3" s="56" t="s">
        <v>6</v>
      </c>
      <c r="D3" s="56" t="s">
        <v>288</v>
      </c>
      <c r="E3" s="56" t="s">
        <v>289</v>
      </c>
      <c r="F3" s="56"/>
      <c r="G3" s="56" t="s">
        <v>290</v>
      </c>
      <c r="H3" s="56"/>
      <c r="I3" s="56" t="s">
        <v>291</v>
      </c>
      <c r="J3" s="56"/>
      <c r="K3" s="56" t="s">
        <v>292</v>
      </c>
      <c r="L3" s="56"/>
      <c r="M3" s="56" t="s">
        <v>293</v>
      </c>
    </row>
    <row r="4" spans="1:20" ht="20.100000000000001" customHeight="1" x14ac:dyDescent="0.3">
      <c r="A4" s="56"/>
      <c r="B4" s="56"/>
      <c r="C4" s="56"/>
      <c r="D4" s="56"/>
      <c r="E4" s="11" t="s">
        <v>294</v>
      </c>
      <c r="F4" s="11" t="s">
        <v>295</v>
      </c>
      <c r="G4" s="11" t="s">
        <v>294</v>
      </c>
      <c r="H4" s="11" t="s">
        <v>295</v>
      </c>
      <c r="I4" s="11" t="s">
        <v>294</v>
      </c>
      <c r="J4" s="11" t="s">
        <v>295</v>
      </c>
      <c r="K4" s="11" t="s">
        <v>294</v>
      </c>
      <c r="L4" s="11" t="s">
        <v>295</v>
      </c>
      <c r="M4" s="56"/>
      <c r="N4" t="s">
        <v>296</v>
      </c>
      <c r="O4" t="s">
        <v>297</v>
      </c>
      <c r="P4" t="s">
        <v>298</v>
      </c>
      <c r="Q4" t="s">
        <v>299</v>
      </c>
      <c r="R4" t="s">
        <v>300</v>
      </c>
      <c r="S4" t="s">
        <v>301</v>
      </c>
      <c r="T4" t="s">
        <v>18</v>
      </c>
    </row>
    <row r="5" spans="1:20" ht="20.100000000000001" customHeight="1" x14ac:dyDescent="0.3">
      <c r="A5" s="62" t="s">
        <v>302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4"/>
      <c r="M5" s="12" t="s">
        <v>303</v>
      </c>
    </row>
    <row r="6" spans="1:20" ht="20.100000000000001" customHeight="1" x14ac:dyDescent="0.3">
      <c r="A6" s="13" t="s">
        <v>304</v>
      </c>
      <c r="B6" s="14"/>
      <c r="C6" s="15" t="s">
        <v>305</v>
      </c>
      <c r="D6" s="16"/>
      <c r="E6" s="16"/>
      <c r="F6" s="16">
        <f>ROUNDDOWN(D6*E6, 1)</f>
        <v>0</v>
      </c>
      <c r="G6" s="16"/>
      <c r="H6" s="16">
        <f>ROUNDDOWN(D6*G6, 1)</f>
        <v>0</v>
      </c>
      <c r="I6" s="16"/>
      <c r="J6" s="16">
        <f>ROUNDDOWN(D6*I6, 1)</f>
        <v>0</v>
      </c>
      <c r="K6" s="16">
        <f t="shared" ref="K6:K15" si="0">E6+G6+I6</f>
        <v>0</v>
      </c>
      <c r="L6" s="16">
        <f t="shared" ref="L6:L15" si="1">F6+H6+J6</f>
        <v>0</v>
      </c>
      <c r="M6" s="14"/>
    </row>
    <row r="7" spans="1:20" ht="20.100000000000001" customHeight="1" x14ac:dyDescent="0.3">
      <c r="A7" s="13" t="s">
        <v>274</v>
      </c>
      <c r="B7" s="13" t="s">
        <v>275</v>
      </c>
      <c r="C7" s="15" t="s">
        <v>253</v>
      </c>
      <c r="D7" s="16">
        <v>1.4999999999999999E-4</v>
      </c>
      <c r="E7" s="16"/>
      <c r="F7" s="16">
        <f>ROUNDDOWN(D7*E7, 1)</f>
        <v>0</v>
      </c>
      <c r="G7" s="16"/>
      <c r="H7" s="16">
        <f>ROUNDDOWN(D7*G7, 1)</f>
        <v>0</v>
      </c>
      <c r="I7" s="16"/>
      <c r="J7" s="16">
        <f>ROUNDDOWN(D7*I7, 1)</f>
        <v>0</v>
      </c>
      <c r="K7" s="16">
        <f t="shared" si="0"/>
        <v>0</v>
      </c>
      <c r="L7" s="16">
        <f t="shared" si="1"/>
        <v>0</v>
      </c>
      <c r="M7" s="13" t="s">
        <v>306</v>
      </c>
      <c r="O7" s="1" t="s">
        <v>307</v>
      </c>
      <c r="P7" s="1" t="s">
        <v>308</v>
      </c>
      <c r="Q7">
        <v>1</v>
      </c>
    </row>
    <row r="8" spans="1:20" ht="20.100000000000001" customHeight="1" x14ac:dyDescent="0.3">
      <c r="A8" s="15" t="s">
        <v>309</v>
      </c>
      <c r="B8" s="14"/>
      <c r="C8" s="15" t="s">
        <v>305</v>
      </c>
      <c r="D8" s="16"/>
      <c r="E8" s="16"/>
      <c r="F8" s="16">
        <f>SUMIF(Q6:Q7, "1", F6:F7)</f>
        <v>0</v>
      </c>
      <c r="G8" s="16"/>
      <c r="H8" s="16">
        <f>SUMIF(Q6:Q7, "1", H6:H7)</f>
        <v>0</v>
      </c>
      <c r="I8" s="16"/>
      <c r="J8" s="16">
        <f>SUMIF(Q6:Q7, "1", J6:J7)</f>
        <v>0</v>
      </c>
      <c r="K8" s="16">
        <f t="shared" si="0"/>
        <v>0</v>
      </c>
      <c r="L8" s="16">
        <f t="shared" si="1"/>
        <v>0</v>
      </c>
      <c r="M8" s="14"/>
    </row>
    <row r="9" spans="1:20" ht="20.100000000000001" customHeight="1" x14ac:dyDescent="0.3">
      <c r="A9" s="13" t="s">
        <v>310</v>
      </c>
      <c r="B9" s="14"/>
      <c r="C9" s="15" t="s">
        <v>305</v>
      </c>
      <c r="D9" s="16"/>
      <c r="E9" s="16"/>
      <c r="F9" s="16">
        <f>ROUNDDOWN(D9*E9, 1)</f>
        <v>0</v>
      </c>
      <c r="G9" s="16"/>
      <c r="H9" s="16">
        <f>ROUNDDOWN(D9*G9, 1)</f>
        <v>0</v>
      </c>
      <c r="I9" s="16"/>
      <c r="J9" s="16">
        <f>ROUNDDOWN(D9*I9, 1)</f>
        <v>0</v>
      </c>
      <c r="K9" s="16">
        <f t="shared" si="0"/>
        <v>0</v>
      </c>
      <c r="L9" s="16">
        <f t="shared" si="1"/>
        <v>0</v>
      </c>
      <c r="M9" s="14"/>
    </row>
    <row r="10" spans="1:20" ht="20.100000000000001" customHeight="1" x14ac:dyDescent="0.3">
      <c r="A10" s="13" t="s">
        <v>42</v>
      </c>
      <c r="B10" s="13" t="s">
        <v>45</v>
      </c>
      <c r="C10" s="15" t="s">
        <v>44</v>
      </c>
      <c r="D10" s="16">
        <v>4</v>
      </c>
      <c r="E10" s="16"/>
      <c r="F10" s="16">
        <f>ROUNDDOWN(D10*E10, 1)</f>
        <v>0</v>
      </c>
      <c r="G10" s="16"/>
      <c r="H10" s="16">
        <f>ROUNDDOWN(D10*G10, 1)</f>
        <v>0</v>
      </c>
      <c r="I10" s="16"/>
      <c r="J10" s="16">
        <f>ROUNDDOWN(D10*I10, 1)</f>
        <v>0</v>
      </c>
      <c r="K10" s="16">
        <f t="shared" si="0"/>
        <v>0</v>
      </c>
      <c r="L10" s="16">
        <f t="shared" si="1"/>
        <v>0</v>
      </c>
      <c r="M10" s="13" t="s">
        <v>311</v>
      </c>
      <c r="O10" s="1" t="s">
        <v>312</v>
      </c>
      <c r="P10" s="1" t="s">
        <v>308</v>
      </c>
      <c r="Q10">
        <v>1</v>
      </c>
    </row>
    <row r="11" spans="1:20" ht="20.100000000000001" customHeight="1" x14ac:dyDescent="0.3">
      <c r="A11" s="13" t="s">
        <v>313</v>
      </c>
      <c r="B11" s="14" t="str">
        <f>"주연료비의 " &amp; N11*100 &amp; "%"</f>
        <v>주연료비의 37%</v>
      </c>
      <c r="C11" s="15" t="s">
        <v>314</v>
      </c>
      <c r="D11" s="16">
        <v>1</v>
      </c>
      <c r="E11" s="16"/>
      <c r="F11" s="16">
        <f>ROUNDDOWN((E11)*N11, 1)</f>
        <v>0</v>
      </c>
      <c r="G11" s="16"/>
      <c r="H11" s="16">
        <v>0</v>
      </c>
      <c r="I11" s="16"/>
      <c r="J11" s="16">
        <v>0</v>
      </c>
      <c r="K11" s="16">
        <f t="shared" si="0"/>
        <v>0</v>
      </c>
      <c r="L11" s="16">
        <f t="shared" si="1"/>
        <v>0</v>
      </c>
      <c r="M11" s="14"/>
      <c r="N11">
        <v>0.37</v>
      </c>
      <c r="P11" s="1" t="s">
        <v>308</v>
      </c>
      <c r="Q11">
        <v>1</v>
      </c>
      <c r="R11" s="1" t="s">
        <v>315</v>
      </c>
      <c r="S11" s="1" t="s">
        <v>316</v>
      </c>
    </row>
    <row r="12" spans="1:20" ht="20.100000000000001" customHeight="1" x14ac:dyDescent="0.3">
      <c r="A12" s="15" t="s">
        <v>309</v>
      </c>
      <c r="B12" s="14"/>
      <c r="C12" s="15" t="s">
        <v>305</v>
      </c>
      <c r="D12" s="16"/>
      <c r="E12" s="16"/>
      <c r="F12" s="16">
        <f>SUMIF(Q9:Q11, "1", F9:F11)</f>
        <v>0</v>
      </c>
      <c r="G12" s="16"/>
      <c r="H12" s="16">
        <f>SUMIF(Q9:Q11, "1", H9:H11)</f>
        <v>0</v>
      </c>
      <c r="I12" s="16"/>
      <c r="J12" s="16">
        <f>SUMIF(Q9:Q11, "1", J9:J11)</f>
        <v>0</v>
      </c>
      <c r="K12" s="16">
        <f t="shared" si="0"/>
        <v>0</v>
      </c>
      <c r="L12" s="16">
        <f t="shared" si="1"/>
        <v>0</v>
      </c>
      <c r="M12" s="14"/>
    </row>
    <row r="13" spans="1:20" ht="20.100000000000001" customHeight="1" x14ac:dyDescent="0.3">
      <c r="A13" s="13" t="s">
        <v>317</v>
      </c>
      <c r="B13" s="14"/>
      <c r="C13" s="15" t="s">
        <v>305</v>
      </c>
      <c r="D13" s="16"/>
      <c r="E13" s="16"/>
      <c r="F13" s="16">
        <f>ROUNDDOWN(D13*E13, 1)</f>
        <v>0</v>
      </c>
      <c r="G13" s="16"/>
      <c r="H13" s="16">
        <f>ROUNDDOWN(D13*G13, 1)</f>
        <v>0</v>
      </c>
      <c r="I13" s="16"/>
      <c r="J13" s="16">
        <f>ROUNDDOWN(D13*I13, 1)</f>
        <v>0</v>
      </c>
      <c r="K13" s="16">
        <f t="shared" si="0"/>
        <v>0</v>
      </c>
      <c r="L13" s="16">
        <f t="shared" si="1"/>
        <v>0</v>
      </c>
      <c r="M13" s="14"/>
    </row>
    <row r="14" spans="1:20" ht="20.100000000000001" customHeight="1" x14ac:dyDescent="0.3">
      <c r="A14" s="13" t="s">
        <v>217</v>
      </c>
      <c r="B14" s="13" t="s">
        <v>218</v>
      </c>
      <c r="C14" s="15" t="s">
        <v>219</v>
      </c>
      <c r="D14" s="16">
        <v>0.1666667</v>
      </c>
      <c r="E14" s="16"/>
      <c r="F14" s="16">
        <f>ROUNDDOWN(D14*E14, 1)</f>
        <v>0</v>
      </c>
      <c r="G14" s="16"/>
      <c r="H14" s="16">
        <f>ROUNDDOWN(D14*G14, 1)</f>
        <v>0</v>
      </c>
      <c r="I14" s="16"/>
      <c r="J14" s="16">
        <f>ROUNDDOWN(D14*I14, 1)</f>
        <v>0</v>
      </c>
      <c r="K14" s="16">
        <f t="shared" si="0"/>
        <v>0</v>
      </c>
      <c r="L14" s="16">
        <f t="shared" si="1"/>
        <v>0</v>
      </c>
      <c r="M14" s="13" t="s">
        <v>318</v>
      </c>
      <c r="O14" s="1" t="s">
        <v>319</v>
      </c>
      <c r="P14" s="1" t="s">
        <v>308</v>
      </c>
      <c r="Q14">
        <v>1</v>
      </c>
    </row>
    <row r="15" spans="1:20" ht="20.100000000000001" customHeight="1" x14ac:dyDescent="0.3">
      <c r="A15" s="15" t="s">
        <v>309</v>
      </c>
      <c r="B15" s="14"/>
      <c r="C15" s="15" t="s">
        <v>305</v>
      </c>
      <c r="D15" s="16"/>
      <c r="E15" s="16"/>
      <c r="F15" s="16">
        <f>SUMIF(Q13:Q14, "1", F13:F14)</f>
        <v>0</v>
      </c>
      <c r="G15" s="16"/>
      <c r="H15" s="16">
        <f>SUMIF(Q13:Q14, "1", H13:H14)</f>
        <v>0</v>
      </c>
      <c r="I15" s="16"/>
      <c r="J15" s="16">
        <f>SUMIF(Q13:Q14, "1", J13:J14)</f>
        <v>0</v>
      </c>
      <c r="K15" s="16">
        <f t="shared" si="0"/>
        <v>0</v>
      </c>
      <c r="L15" s="16">
        <f t="shared" si="1"/>
        <v>0</v>
      </c>
      <c r="M15" s="14"/>
    </row>
    <row r="16" spans="1:20" ht="20.100000000000001" customHeight="1" x14ac:dyDescent="0.3">
      <c r="A16" s="17" t="s">
        <v>320</v>
      </c>
      <c r="B16" s="18"/>
      <c r="C16" s="19"/>
      <c r="D16" s="20"/>
      <c r="E16" s="20"/>
      <c r="F16" s="20">
        <f>ROUNDDOWN(SUMIF(Q6:Q15, "1", F6:F15), 0)</f>
        <v>0</v>
      </c>
      <c r="G16" s="20"/>
      <c r="H16" s="20">
        <f>ROUNDDOWN(SUMIF(Q6:Q15, "1", H6:H15), 0)</f>
        <v>0</v>
      </c>
      <c r="I16" s="20"/>
      <c r="J16" s="20">
        <f>ROUNDDOWN(SUMIF(Q6:Q15, "1", J6:J15), 0)</f>
        <v>0</v>
      </c>
      <c r="K16" s="20"/>
      <c r="L16" s="20">
        <f>F16+H16+J16</f>
        <v>0</v>
      </c>
      <c r="M16" s="18"/>
    </row>
    <row r="17" spans="1:20" ht="20.100000000000001" customHeight="1" x14ac:dyDescent="0.3">
      <c r="A17" s="14"/>
      <c r="B17" s="14"/>
      <c r="C17" s="21"/>
      <c r="D17" s="16"/>
      <c r="E17" s="16"/>
      <c r="F17" s="16"/>
      <c r="G17" s="16"/>
      <c r="H17" s="16"/>
      <c r="I17" s="16"/>
      <c r="J17" s="16"/>
      <c r="K17" s="16"/>
      <c r="L17" s="16"/>
      <c r="M17" s="14"/>
    </row>
    <row r="18" spans="1:20" ht="20.100000000000001" customHeight="1" x14ac:dyDescent="0.3">
      <c r="A18" s="65" t="s">
        <v>321</v>
      </c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12" t="s">
        <v>322</v>
      </c>
    </row>
    <row r="19" spans="1:20" ht="20.100000000000001" customHeight="1" x14ac:dyDescent="0.3">
      <c r="A19" s="13" t="s">
        <v>304</v>
      </c>
      <c r="B19" s="14"/>
      <c r="C19" s="15" t="s">
        <v>305</v>
      </c>
      <c r="D19" s="16"/>
      <c r="E19" s="16"/>
      <c r="F19" s="16">
        <f>ROUNDDOWN(D19*E19, 1)</f>
        <v>0</v>
      </c>
      <c r="G19" s="16"/>
      <c r="H19" s="16">
        <f>ROUNDDOWN(D19*G19, 1)</f>
        <v>0</v>
      </c>
      <c r="I19" s="16"/>
      <c r="J19" s="16">
        <f>ROUNDDOWN(D19*I19, 1)</f>
        <v>0</v>
      </c>
      <c r="K19" s="16">
        <f t="shared" ref="K19:K28" si="2">E19+G19+I19</f>
        <v>0</v>
      </c>
      <c r="L19" s="16">
        <f t="shared" ref="L19:L28" si="3">F19+H19+J19</f>
        <v>0</v>
      </c>
      <c r="M19" s="14"/>
    </row>
    <row r="20" spans="1:20" ht="20.100000000000001" customHeight="1" x14ac:dyDescent="0.3">
      <c r="A20" s="13" t="s">
        <v>278</v>
      </c>
      <c r="B20" s="13" t="s">
        <v>279</v>
      </c>
      <c r="C20" s="15" t="s">
        <v>253</v>
      </c>
      <c r="D20" s="16">
        <v>2.298E-4</v>
      </c>
      <c r="E20" s="16"/>
      <c r="F20" s="16">
        <f>ROUNDDOWN(D20*E20, 1)</f>
        <v>0</v>
      </c>
      <c r="G20" s="16"/>
      <c r="H20" s="16">
        <f>ROUNDDOWN(D20*G20, 1)</f>
        <v>0</v>
      </c>
      <c r="I20" s="16"/>
      <c r="J20" s="16">
        <f>ROUNDDOWN(D20*I20, 1)</f>
        <v>0</v>
      </c>
      <c r="K20" s="16">
        <f t="shared" si="2"/>
        <v>0</v>
      </c>
      <c r="L20" s="16">
        <f t="shared" si="3"/>
        <v>0</v>
      </c>
      <c r="M20" s="13" t="s">
        <v>323</v>
      </c>
      <c r="O20" s="1" t="s">
        <v>307</v>
      </c>
      <c r="P20" s="1" t="s">
        <v>308</v>
      </c>
      <c r="Q20">
        <v>1</v>
      </c>
    </row>
    <row r="21" spans="1:20" ht="20.100000000000001" customHeight="1" x14ac:dyDescent="0.3">
      <c r="A21" s="15" t="s">
        <v>309</v>
      </c>
      <c r="B21" s="14"/>
      <c r="C21" s="15" t="s">
        <v>305</v>
      </c>
      <c r="D21" s="16"/>
      <c r="E21" s="16"/>
      <c r="F21" s="16">
        <f>SUMIF(Q19:Q20, "1", F19:F20)</f>
        <v>0</v>
      </c>
      <c r="G21" s="16"/>
      <c r="H21" s="16">
        <f>SUMIF(Q19:Q20, "1", H19:H20)</f>
        <v>0</v>
      </c>
      <c r="I21" s="16"/>
      <c r="J21" s="16">
        <f>SUMIF(Q19:Q20, "1", J19:J20)</f>
        <v>0</v>
      </c>
      <c r="K21" s="16">
        <f t="shared" si="2"/>
        <v>0</v>
      </c>
      <c r="L21" s="16">
        <f t="shared" si="3"/>
        <v>0</v>
      </c>
      <c r="M21" s="14"/>
    </row>
    <row r="22" spans="1:20" ht="20.100000000000001" customHeight="1" x14ac:dyDescent="0.3">
      <c r="A22" s="13" t="s">
        <v>310</v>
      </c>
      <c r="B22" s="14"/>
      <c r="C22" s="15" t="s">
        <v>305</v>
      </c>
      <c r="D22" s="16"/>
      <c r="E22" s="16"/>
      <c r="F22" s="16">
        <f>ROUNDDOWN(D22*E22, 1)</f>
        <v>0</v>
      </c>
      <c r="G22" s="16"/>
      <c r="H22" s="16">
        <f>ROUNDDOWN(D22*G22, 1)</f>
        <v>0</v>
      </c>
      <c r="I22" s="16"/>
      <c r="J22" s="16">
        <f>ROUNDDOWN(D22*I22, 1)</f>
        <v>0</v>
      </c>
      <c r="K22" s="16">
        <f t="shared" si="2"/>
        <v>0</v>
      </c>
      <c r="L22" s="16">
        <f t="shared" si="3"/>
        <v>0</v>
      </c>
      <c r="M22" s="14"/>
    </row>
    <row r="23" spans="1:20" ht="20.100000000000001" customHeight="1" x14ac:dyDescent="0.3">
      <c r="A23" s="13" t="s">
        <v>42</v>
      </c>
      <c r="B23" s="13" t="s">
        <v>43</v>
      </c>
      <c r="C23" s="15" t="s">
        <v>44</v>
      </c>
      <c r="D23" s="16">
        <v>5.4</v>
      </c>
      <c r="E23" s="16"/>
      <c r="F23" s="16">
        <f>ROUNDDOWN(D23*E23, 1)</f>
        <v>0</v>
      </c>
      <c r="G23" s="16"/>
      <c r="H23" s="16">
        <f>ROUNDDOWN(D23*G23, 1)</f>
        <v>0</v>
      </c>
      <c r="I23" s="16"/>
      <c r="J23" s="16">
        <f>ROUNDDOWN(D23*I23, 1)</f>
        <v>0</v>
      </c>
      <c r="K23" s="16">
        <f t="shared" si="2"/>
        <v>0</v>
      </c>
      <c r="L23" s="16">
        <f t="shared" si="3"/>
        <v>0</v>
      </c>
      <c r="M23" s="13" t="s">
        <v>324</v>
      </c>
      <c r="O23" s="1" t="s">
        <v>312</v>
      </c>
      <c r="P23" s="1" t="s">
        <v>308</v>
      </c>
      <c r="Q23">
        <v>1</v>
      </c>
    </row>
    <row r="24" spans="1:20" ht="20.100000000000001" customHeight="1" x14ac:dyDescent="0.3">
      <c r="A24" s="13" t="s">
        <v>313</v>
      </c>
      <c r="B24" s="14" t="str">
        <f>"주연료비의 " &amp; N24*100 &amp; "%"</f>
        <v>주연료비의 39%</v>
      </c>
      <c r="C24" s="15" t="s">
        <v>314</v>
      </c>
      <c r="D24" s="16">
        <v>1</v>
      </c>
      <c r="E24" s="16"/>
      <c r="F24" s="16">
        <f>ROUNDDOWN((E24)*N24, 1)</f>
        <v>0</v>
      </c>
      <c r="G24" s="16"/>
      <c r="H24" s="16">
        <v>0</v>
      </c>
      <c r="I24" s="16"/>
      <c r="J24" s="16">
        <v>0</v>
      </c>
      <c r="K24" s="16">
        <f t="shared" si="2"/>
        <v>0</v>
      </c>
      <c r="L24" s="16">
        <f t="shared" si="3"/>
        <v>0</v>
      </c>
      <c r="M24" s="13" t="s">
        <v>325</v>
      </c>
      <c r="N24">
        <v>0.39</v>
      </c>
      <c r="P24" s="1" t="s">
        <v>308</v>
      </c>
      <c r="Q24">
        <v>1</v>
      </c>
      <c r="R24" s="1" t="s">
        <v>315</v>
      </c>
      <c r="S24" s="1" t="s">
        <v>316</v>
      </c>
      <c r="T24" s="1" t="s">
        <v>326</v>
      </c>
    </row>
    <row r="25" spans="1:20" ht="20.100000000000001" customHeight="1" x14ac:dyDescent="0.3">
      <c r="A25" s="15" t="s">
        <v>309</v>
      </c>
      <c r="B25" s="14"/>
      <c r="C25" s="15" t="s">
        <v>305</v>
      </c>
      <c r="D25" s="16"/>
      <c r="E25" s="16"/>
      <c r="F25" s="16">
        <f>SUMIF(Q22:Q24, "1", F22:F24)</f>
        <v>0</v>
      </c>
      <c r="G25" s="16"/>
      <c r="H25" s="16">
        <f>SUMIF(Q22:Q24, "1", H22:H24)</f>
        <v>0</v>
      </c>
      <c r="I25" s="16"/>
      <c r="J25" s="16">
        <f>SUMIF(Q22:Q24, "1", J22:J24)</f>
        <v>0</v>
      </c>
      <c r="K25" s="16">
        <f t="shared" si="2"/>
        <v>0</v>
      </c>
      <c r="L25" s="16">
        <f t="shared" si="3"/>
        <v>0</v>
      </c>
      <c r="M25" s="14"/>
    </row>
    <row r="26" spans="1:20" ht="20.100000000000001" customHeight="1" x14ac:dyDescent="0.3">
      <c r="A26" s="13" t="s">
        <v>317</v>
      </c>
      <c r="B26" s="14"/>
      <c r="C26" s="15" t="s">
        <v>305</v>
      </c>
      <c r="D26" s="16"/>
      <c r="E26" s="16"/>
      <c r="F26" s="16">
        <f>ROUNDDOWN(D26*E26, 1)</f>
        <v>0</v>
      </c>
      <c r="G26" s="16"/>
      <c r="H26" s="16">
        <f>ROUNDDOWN(D26*G26, 1)</f>
        <v>0</v>
      </c>
      <c r="I26" s="16"/>
      <c r="J26" s="16">
        <f>ROUNDDOWN(D26*I26, 1)</f>
        <v>0</v>
      </c>
      <c r="K26" s="16">
        <f t="shared" si="2"/>
        <v>0</v>
      </c>
      <c r="L26" s="16">
        <f t="shared" si="3"/>
        <v>0</v>
      </c>
      <c r="M26" s="14"/>
    </row>
    <row r="27" spans="1:20" ht="20.100000000000001" customHeight="1" x14ac:dyDescent="0.3">
      <c r="A27" s="13" t="s">
        <v>217</v>
      </c>
      <c r="B27" s="13" t="s">
        <v>218</v>
      </c>
      <c r="C27" s="15" t="s">
        <v>219</v>
      </c>
      <c r="D27" s="16">
        <v>0.1666667</v>
      </c>
      <c r="E27" s="16"/>
      <c r="F27" s="16">
        <f>ROUNDDOWN(D27*E27, 1)</f>
        <v>0</v>
      </c>
      <c r="G27" s="16"/>
      <c r="H27" s="16">
        <f>ROUNDDOWN(D27*G27, 1)</f>
        <v>0</v>
      </c>
      <c r="I27" s="16"/>
      <c r="J27" s="16">
        <f>ROUNDDOWN(D27*I27, 1)</f>
        <v>0</v>
      </c>
      <c r="K27" s="16">
        <f t="shared" si="2"/>
        <v>0</v>
      </c>
      <c r="L27" s="16">
        <f t="shared" si="3"/>
        <v>0</v>
      </c>
      <c r="M27" s="13" t="s">
        <v>318</v>
      </c>
      <c r="O27" s="1" t="s">
        <v>319</v>
      </c>
      <c r="P27" s="1" t="s">
        <v>308</v>
      </c>
      <c r="Q27">
        <v>1</v>
      </c>
    </row>
    <row r="28" spans="1:20" ht="20.100000000000001" customHeight="1" x14ac:dyDescent="0.3">
      <c r="A28" s="15" t="s">
        <v>309</v>
      </c>
      <c r="B28" s="14"/>
      <c r="C28" s="15" t="s">
        <v>305</v>
      </c>
      <c r="D28" s="16"/>
      <c r="E28" s="16"/>
      <c r="F28" s="16">
        <f>SUMIF(Q26:Q27, "1", F26:F27)</f>
        <v>0</v>
      </c>
      <c r="G28" s="16"/>
      <c r="H28" s="16">
        <f>SUMIF(Q26:Q27, "1", H26:H27)</f>
        <v>0</v>
      </c>
      <c r="I28" s="16"/>
      <c r="J28" s="16">
        <f>SUMIF(Q26:Q27, "1", J26:J27)</f>
        <v>0</v>
      </c>
      <c r="K28" s="16">
        <f t="shared" si="2"/>
        <v>0</v>
      </c>
      <c r="L28" s="16">
        <f t="shared" si="3"/>
        <v>0</v>
      </c>
      <c r="M28" s="14"/>
    </row>
    <row r="29" spans="1:20" ht="20.100000000000001" customHeight="1" x14ac:dyDescent="0.3">
      <c r="A29" s="17" t="s">
        <v>320</v>
      </c>
      <c r="B29" s="18"/>
      <c r="C29" s="19"/>
      <c r="D29" s="20"/>
      <c r="E29" s="20"/>
      <c r="F29" s="20">
        <f>ROUNDDOWN(SUMIF(Q19:Q28, "1", F19:F28), 0)</f>
        <v>0</v>
      </c>
      <c r="G29" s="20"/>
      <c r="H29" s="20">
        <f>ROUNDDOWN(SUMIF(Q19:Q28, "1", H19:H28), 0)</f>
        <v>0</v>
      </c>
      <c r="I29" s="20"/>
      <c r="J29" s="20">
        <f>ROUNDDOWN(SUMIF(Q19:Q28, "1", J19:J28), 0)</f>
        <v>0</v>
      </c>
      <c r="K29" s="20"/>
      <c r="L29" s="20">
        <f>F29+H29+J29</f>
        <v>0</v>
      </c>
      <c r="M29" s="18"/>
    </row>
    <row r="30" spans="1:20" ht="20.100000000000001" customHeight="1" x14ac:dyDescent="0.3">
      <c r="A30" s="14"/>
      <c r="B30" s="14"/>
      <c r="C30" s="21"/>
      <c r="D30" s="16"/>
      <c r="E30" s="16"/>
      <c r="F30" s="16"/>
      <c r="G30" s="16"/>
      <c r="H30" s="16"/>
      <c r="I30" s="16"/>
      <c r="J30" s="16"/>
      <c r="K30" s="16"/>
      <c r="L30" s="16"/>
      <c r="M30" s="14"/>
    </row>
    <row r="31" spans="1:20" ht="20.100000000000001" customHeight="1" x14ac:dyDescent="0.3">
      <c r="A31" s="65" t="s">
        <v>327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12" t="s">
        <v>328</v>
      </c>
    </row>
    <row r="32" spans="1:20" ht="20.100000000000001" customHeight="1" x14ac:dyDescent="0.3">
      <c r="A32" s="13" t="s">
        <v>304</v>
      </c>
      <c r="B32" s="14"/>
      <c r="C32" s="15" t="s">
        <v>305</v>
      </c>
      <c r="D32" s="16"/>
      <c r="E32" s="16"/>
      <c r="F32" s="16">
        <f>ROUNDDOWN(D32*E32, 1)</f>
        <v>0</v>
      </c>
      <c r="G32" s="16"/>
      <c r="H32" s="16">
        <f>ROUNDDOWN(D32*G32, 1)</f>
        <v>0</v>
      </c>
      <c r="I32" s="16"/>
      <c r="J32" s="16">
        <f>ROUNDDOWN(D32*I32, 1)</f>
        <v>0</v>
      </c>
      <c r="K32" s="16">
        <f t="shared" ref="K32:K41" si="4">E32+G32+I32</f>
        <v>0</v>
      </c>
      <c r="L32" s="16">
        <f t="shared" ref="L32:L41" si="5">F32+H32+J32</f>
        <v>0</v>
      </c>
      <c r="M32" s="14"/>
    </row>
    <row r="33" spans="1:20" ht="20.100000000000001" customHeight="1" x14ac:dyDescent="0.3">
      <c r="A33" s="13" t="s">
        <v>251</v>
      </c>
      <c r="B33" s="13" t="s">
        <v>252</v>
      </c>
      <c r="C33" s="15" t="s">
        <v>253</v>
      </c>
      <c r="D33" s="16">
        <v>1.719E-4</v>
      </c>
      <c r="E33" s="16"/>
      <c r="F33" s="16">
        <f>ROUNDDOWN(D33*E33, 1)</f>
        <v>0</v>
      </c>
      <c r="G33" s="16"/>
      <c r="H33" s="16">
        <f>ROUNDDOWN(D33*G33, 1)</f>
        <v>0</v>
      </c>
      <c r="I33" s="16"/>
      <c r="J33" s="16">
        <f>ROUNDDOWN(D33*I33, 1)</f>
        <v>0</v>
      </c>
      <c r="K33" s="16">
        <f t="shared" si="4"/>
        <v>0</v>
      </c>
      <c r="L33" s="16">
        <f t="shared" si="5"/>
        <v>0</v>
      </c>
      <c r="M33" s="13" t="s">
        <v>329</v>
      </c>
      <c r="O33" s="1" t="s">
        <v>307</v>
      </c>
      <c r="P33" s="1" t="s">
        <v>308</v>
      </c>
      <c r="Q33">
        <v>1</v>
      </c>
    </row>
    <row r="34" spans="1:20" ht="20.100000000000001" customHeight="1" x14ac:dyDescent="0.3">
      <c r="A34" s="15" t="s">
        <v>309</v>
      </c>
      <c r="B34" s="14"/>
      <c r="C34" s="15" t="s">
        <v>305</v>
      </c>
      <c r="D34" s="16"/>
      <c r="E34" s="16"/>
      <c r="F34" s="16">
        <f>SUMIF(Q32:Q33, "1", F32:F33)</f>
        <v>0</v>
      </c>
      <c r="G34" s="16"/>
      <c r="H34" s="16">
        <f>SUMIF(Q32:Q33, "1", H32:H33)</f>
        <v>0</v>
      </c>
      <c r="I34" s="16"/>
      <c r="J34" s="16">
        <f>SUMIF(Q32:Q33, "1", J32:J33)</f>
        <v>0</v>
      </c>
      <c r="K34" s="16">
        <f t="shared" si="4"/>
        <v>0</v>
      </c>
      <c r="L34" s="16">
        <f t="shared" si="5"/>
        <v>0</v>
      </c>
      <c r="M34" s="14"/>
    </row>
    <row r="35" spans="1:20" ht="20.100000000000001" customHeight="1" x14ac:dyDescent="0.3">
      <c r="A35" s="13" t="s">
        <v>310</v>
      </c>
      <c r="B35" s="14"/>
      <c r="C35" s="15" t="s">
        <v>305</v>
      </c>
      <c r="D35" s="16"/>
      <c r="E35" s="16"/>
      <c r="F35" s="16">
        <f>ROUNDDOWN(D35*E35, 1)</f>
        <v>0</v>
      </c>
      <c r="G35" s="16"/>
      <c r="H35" s="16">
        <f>ROUNDDOWN(D35*G35, 1)</f>
        <v>0</v>
      </c>
      <c r="I35" s="16"/>
      <c r="J35" s="16">
        <f>ROUNDDOWN(D35*I35, 1)</f>
        <v>0</v>
      </c>
      <c r="K35" s="16">
        <f t="shared" si="4"/>
        <v>0</v>
      </c>
      <c r="L35" s="16">
        <f t="shared" si="5"/>
        <v>0</v>
      </c>
      <c r="M35" s="14"/>
    </row>
    <row r="36" spans="1:20" ht="20.100000000000001" customHeight="1" x14ac:dyDescent="0.3">
      <c r="A36" s="13" t="s">
        <v>42</v>
      </c>
      <c r="B36" s="13" t="s">
        <v>43</v>
      </c>
      <c r="C36" s="15" t="s">
        <v>44</v>
      </c>
      <c r="D36" s="16">
        <v>6.2</v>
      </c>
      <c r="E36" s="16"/>
      <c r="F36" s="16">
        <f>ROUNDDOWN(D36*E36, 1)</f>
        <v>0</v>
      </c>
      <c r="G36" s="16"/>
      <c r="H36" s="16">
        <f>ROUNDDOWN(D36*G36, 1)</f>
        <v>0</v>
      </c>
      <c r="I36" s="16"/>
      <c r="J36" s="16">
        <f>ROUNDDOWN(D36*I36, 1)</f>
        <v>0</v>
      </c>
      <c r="K36" s="16">
        <f t="shared" si="4"/>
        <v>0</v>
      </c>
      <c r="L36" s="16">
        <f t="shared" si="5"/>
        <v>0</v>
      </c>
      <c r="M36" s="13" t="s">
        <v>324</v>
      </c>
      <c r="O36" s="1" t="s">
        <v>312</v>
      </c>
      <c r="P36" s="1" t="s">
        <v>308</v>
      </c>
      <c r="Q36">
        <v>1</v>
      </c>
    </row>
    <row r="37" spans="1:20" ht="20.100000000000001" customHeight="1" x14ac:dyDescent="0.3">
      <c r="A37" s="13" t="s">
        <v>313</v>
      </c>
      <c r="B37" s="14" t="str">
        <f>"주연료비의 " &amp; N37*100 &amp; "%"</f>
        <v>주연료비의 16%</v>
      </c>
      <c r="C37" s="15" t="s">
        <v>314</v>
      </c>
      <c r="D37" s="16">
        <v>1</v>
      </c>
      <c r="E37" s="16"/>
      <c r="F37" s="16">
        <f>ROUNDDOWN((E37)*N37, 1)</f>
        <v>0</v>
      </c>
      <c r="G37" s="16"/>
      <c r="H37" s="16">
        <v>0</v>
      </c>
      <c r="I37" s="16"/>
      <c r="J37" s="16">
        <v>0</v>
      </c>
      <c r="K37" s="16">
        <f t="shared" si="4"/>
        <v>0</v>
      </c>
      <c r="L37" s="16">
        <f t="shared" si="5"/>
        <v>0</v>
      </c>
      <c r="M37" s="13" t="s">
        <v>325</v>
      </c>
      <c r="N37">
        <v>0.16</v>
      </c>
      <c r="P37" s="1" t="s">
        <v>308</v>
      </c>
      <c r="Q37">
        <v>1</v>
      </c>
      <c r="R37" s="1" t="s">
        <v>315</v>
      </c>
      <c r="S37" s="1" t="s">
        <v>316</v>
      </c>
      <c r="T37" s="1" t="s">
        <v>326</v>
      </c>
    </row>
    <row r="38" spans="1:20" ht="20.100000000000001" customHeight="1" x14ac:dyDescent="0.3">
      <c r="A38" s="15" t="s">
        <v>309</v>
      </c>
      <c r="B38" s="14"/>
      <c r="C38" s="15" t="s">
        <v>305</v>
      </c>
      <c r="D38" s="16"/>
      <c r="E38" s="16"/>
      <c r="F38" s="16">
        <f>SUMIF(Q35:Q37, "1", F35:F37)</f>
        <v>0</v>
      </c>
      <c r="G38" s="16"/>
      <c r="H38" s="16">
        <f>SUMIF(Q35:Q37, "1", H35:H37)</f>
        <v>0</v>
      </c>
      <c r="I38" s="16"/>
      <c r="J38" s="16">
        <f>SUMIF(Q35:Q37, "1", J35:J37)</f>
        <v>0</v>
      </c>
      <c r="K38" s="16">
        <f t="shared" si="4"/>
        <v>0</v>
      </c>
      <c r="L38" s="16">
        <f t="shared" si="5"/>
        <v>0</v>
      </c>
      <c r="M38" s="14"/>
    </row>
    <row r="39" spans="1:20" ht="20.100000000000001" customHeight="1" x14ac:dyDescent="0.3">
      <c r="A39" s="13" t="s">
        <v>317</v>
      </c>
      <c r="B39" s="14"/>
      <c r="C39" s="15" t="s">
        <v>305</v>
      </c>
      <c r="D39" s="16"/>
      <c r="E39" s="16"/>
      <c r="F39" s="16">
        <f>ROUNDDOWN(D39*E39, 1)</f>
        <v>0</v>
      </c>
      <c r="G39" s="16"/>
      <c r="H39" s="16">
        <f>ROUNDDOWN(D39*G39, 1)</f>
        <v>0</v>
      </c>
      <c r="I39" s="16"/>
      <c r="J39" s="16">
        <f>ROUNDDOWN(D39*I39, 1)</f>
        <v>0</v>
      </c>
      <c r="K39" s="16">
        <f t="shared" si="4"/>
        <v>0</v>
      </c>
      <c r="L39" s="16">
        <f t="shared" si="5"/>
        <v>0</v>
      </c>
      <c r="M39" s="14"/>
    </row>
    <row r="40" spans="1:20" ht="20.100000000000001" customHeight="1" x14ac:dyDescent="0.3">
      <c r="A40" s="13" t="s">
        <v>217</v>
      </c>
      <c r="B40" s="13" t="s">
        <v>218</v>
      </c>
      <c r="C40" s="15" t="s">
        <v>219</v>
      </c>
      <c r="D40" s="16">
        <v>0.1666667</v>
      </c>
      <c r="E40" s="16"/>
      <c r="F40" s="16">
        <f>ROUNDDOWN(D40*E40, 1)</f>
        <v>0</v>
      </c>
      <c r="G40" s="16"/>
      <c r="H40" s="16">
        <f>ROUNDDOWN(D40*G40, 1)</f>
        <v>0</v>
      </c>
      <c r="I40" s="16"/>
      <c r="J40" s="16">
        <f>ROUNDDOWN(D40*I40, 1)</f>
        <v>0</v>
      </c>
      <c r="K40" s="16">
        <f t="shared" si="4"/>
        <v>0</v>
      </c>
      <c r="L40" s="16">
        <f t="shared" si="5"/>
        <v>0</v>
      </c>
      <c r="M40" s="13" t="s">
        <v>318</v>
      </c>
      <c r="O40" s="1" t="s">
        <v>319</v>
      </c>
      <c r="P40" s="1" t="s">
        <v>308</v>
      </c>
      <c r="Q40">
        <v>1</v>
      </c>
    </row>
    <row r="41" spans="1:20" ht="20.100000000000001" customHeight="1" x14ac:dyDescent="0.3">
      <c r="A41" s="15" t="s">
        <v>309</v>
      </c>
      <c r="B41" s="14"/>
      <c r="C41" s="15" t="s">
        <v>305</v>
      </c>
      <c r="D41" s="16"/>
      <c r="E41" s="16"/>
      <c r="F41" s="16">
        <f>SUMIF(Q39:Q40, "1", F39:F40)</f>
        <v>0</v>
      </c>
      <c r="G41" s="16"/>
      <c r="H41" s="16">
        <f>SUMIF(Q39:Q40, "1", H39:H40)</f>
        <v>0</v>
      </c>
      <c r="I41" s="16"/>
      <c r="J41" s="16">
        <f>SUMIF(Q39:Q40, "1", J39:J40)</f>
        <v>0</v>
      </c>
      <c r="K41" s="16">
        <f t="shared" si="4"/>
        <v>0</v>
      </c>
      <c r="L41" s="16">
        <f t="shared" si="5"/>
        <v>0</v>
      </c>
      <c r="M41" s="14"/>
    </row>
    <row r="42" spans="1:20" ht="20.100000000000001" customHeight="1" x14ac:dyDescent="0.3">
      <c r="A42" s="17" t="s">
        <v>320</v>
      </c>
      <c r="B42" s="18"/>
      <c r="C42" s="19"/>
      <c r="D42" s="20"/>
      <c r="E42" s="20"/>
      <c r="F42" s="20">
        <f>ROUNDDOWN(SUMIF(Q32:Q41, "1", F32:F41), 0)</f>
        <v>0</v>
      </c>
      <c r="G42" s="20"/>
      <c r="H42" s="20">
        <f>ROUNDDOWN(SUMIF(Q32:Q41, "1", H32:H41), 0)</f>
        <v>0</v>
      </c>
      <c r="I42" s="20"/>
      <c r="J42" s="20">
        <f>ROUNDDOWN(SUMIF(Q32:Q41, "1", J32:J41), 0)</f>
        <v>0</v>
      </c>
      <c r="K42" s="20"/>
      <c r="L42" s="20">
        <f>F42+H42+J42</f>
        <v>0</v>
      </c>
      <c r="M42" s="18"/>
    </row>
    <row r="43" spans="1:20" ht="20.100000000000001" customHeight="1" x14ac:dyDescent="0.3">
      <c r="A43" s="14"/>
      <c r="B43" s="14"/>
      <c r="C43" s="21"/>
      <c r="D43" s="16"/>
      <c r="E43" s="16"/>
      <c r="F43" s="16"/>
      <c r="G43" s="16"/>
      <c r="H43" s="16"/>
      <c r="I43" s="16"/>
      <c r="J43" s="16"/>
      <c r="K43" s="16"/>
      <c r="L43" s="16"/>
      <c r="M43" s="14"/>
    </row>
    <row r="44" spans="1:20" ht="20.100000000000001" customHeight="1" x14ac:dyDescent="0.3">
      <c r="A44" s="65" t="s">
        <v>330</v>
      </c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12" t="s">
        <v>331</v>
      </c>
    </row>
    <row r="45" spans="1:20" ht="20.100000000000001" customHeight="1" x14ac:dyDescent="0.3">
      <c r="A45" s="13" t="s">
        <v>304</v>
      </c>
      <c r="B45" s="14"/>
      <c r="C45" s="15" t="s">
        <v>305</v>
      </c>
      <c r="D45" s="16"/>
      <c r="E45" s="16"/>
      <c r="F45" s="16">
        <f>ROUNDDOWN(D45*E45, 1)</f>
        <v>0</v>
      </c>
      <c r="G45" s="16"/>
      <c r="H45" s="16">
        <f>ROUNDDOWN(D45*G45, 1)</f>
        <v>0</v>
      </c>
      <c r="I45" s="16"/>
      <c r="J45" s="16">
        <f>ROUNDDOWN(D45*I45, 1)</f>
        <v>0</v>
      </c>
      <c r="K45" s="16">
        <f t="shared" ref="K45:L47" si="6">E45+G45+I45</f>
        <v>0</v>
      </c>
      <c r="L45" s="16">
        <f t="shared" si="6"/>
        <v>0</v>
      </c>
      <c r="M45" s="14"/>
    </row>
    <row r="46" spans="1:20" ht="20.100000000000001" customHeight="1" x14ac:dyDescent="0.3">
      <c r="A46" s="13" t="s">
        <v>264</v>
      </c>
      <c r="B46" s="13" t="s">
        <v>265</v>
      </c>
      <c r="C46" s="15" t="s">
        <v>253</v>
      </c>
      <c r="D46" s="16">
        <v>2.5000000000000001E-4</v>
      </c>
      <c r="E46" s="16"/>
      <c r="F46" s="16">
        <f>ROUNDDOWN(D46*E46, 1)</f>
        <v>0</v>
      </c>
      <c r="G46" s="16"/>
      <c r="H46" s="16">
        <f>ROUNDDOWN(D46*G46, 1)</f>
        <v>0</v>
      </c>
      <c r="I46" s="16"/>
      <c r="J46" s="16">
        <f>ROUNDDOWN(D46*I46, 1)</f>
        <v>0</v>
      </c>
      <c r="K46" s="16">
        <f t="shared" si="6"/>
        <v>0</v>
      </c>
      <c r="L46" s="16">
        <f t="shared" si="6"/>
        <v>0</v>
      </c>
      <c r="M46" s="13" t="s">
        <v>332</v>
      </c>
      <c r="O46" s="1" t="s">
        <v>307</v>
      </c>
      <c r="P46" s="1" t="s">
        <v>308</v>
      </c>
      <c r="Q46">
        <v>1</v>
      </c>
    </row>
    <row r="47" spans="1:20" ht="20.100000000000001" customHeight="1" x14ac:dyDescent="0.3">
      <c r="A47" s="15" t="s">
        <v>309</v>
      </c>
      <c r="B47" s="14"/>
      <c r="C47" s="15" t="s">
        <v>305</v>
      </c>
      <c r="D47" s="16"/>
      <c r="E47" s="16"/>
      <c r="F47" s="16">
        <f>SUMIF(Q45:Q46, "1", F45:F46)</f>
        <v>0</v>
      </c>
      <c r="G47" s="16"/>
      <c r="H47" s="16">
        <f>SUMIF(Q45:Q46, "1", H45:H46)</f>
        <v>0</v>
      </c>
      <c r="I47" s="16"/>
      <c r="J47" s="16">
        <f>SUMIF(Q45:Q46, "1", J45:J46)</f>
        <v>0</v>
      </c>
      <c r="K47" s="16">
        <f t="shared" si="6"/>
        <v>0</v>
      </c>
      <c r="L47" s="16">
        <f t="shared" si="6"/>
        <v>0</v>
      </c>
      <c r="M47" s="14"/>
    </row>
    <row r="48" spans="1:20" ht="20.100000000000001" customHeight="1" x14ac:dyDescent="0.3">
      <c r="A48" s="17" t="s">
        <v>320</v>
      </c>
      <c r="B48" s="18"/>
      <c r="C48" s="19"/>
      <c r="D48" s="20"/>
      <c r="E48" s="20"/>
      <c r="F48" s="20">
        <f>ROUNDDOWN(SUMIF(Q45:Q47, "1", F45:F47), 0)</f>
        <v>0</v>
      </c>
      <c r="G48" s="20"/>
      <c r="H48" s="20">
        <f>ROUNDDOWN(SUMIF(Q45:Q47, "1", H45:H47), 0)</f>
        <v>0</v>
      </c>
      <c r="I48" s="20"/>
      <c r="J48" s="20">
        <f>ROUNDDOWN(SUMIF(Q45:Q47, "1", J45:J47), 0)</f>
        <v>0</v>
      </c>
      <c r="K48" s="20"/>
      <c r="L48" s="20">
        <f>F48+H48+J48</f>
        <v>0</v>
      </c>
      <c r="M48" s="18"/>
    </row>
    <row r="49" spans="1:20" ht="20.100000000000001" customHeight="1" x14ac:dyDescent="0.3">
      <c r="A49" s="14"/>
      <c r="B49" s="14"/>
      <c r="C49" s="21"/>
      <c r="D49" s="16"/>
      <c r="E49" s="16"/>
      <c r="F49" s="16"/>
      <c r="G49" s="16"/>
      <c r="H49" s="16"/>
      <c r="I49" s="16"/>
      <c r="J49" s="16"/>
      <c r="K49" s="16"/>
      <c r="L49" s="16"/>
      <c r="M49" s="14"/>
    </row>
    <row r="50" spans="1:20" ht="20.100000000000001" customHeight="1" x14ac:dyDescent="0.3">
      <c r="A50" s="65" t="s">
        <v>333</v>
      </c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12" t="s">
        <v>334</v>
      </c>
    </row>
    <row r="51" spans="1:20" ht="20.100000000000001" customHeight="1" x14ac:dyDescent="0.3">
      <c r="A51" s="13" t="s">
        <v>304</v>
      </c>
      <c r="B51" s="14"/>
      <c r="C51" s="15" t="s">
        <v>305</v>
      </c>
      <c r="D51" s="16"/>
      <c r="E51" s="16"/>
      <c r="F51" s="16">
        <f>ROUNDDOWN(D51*E51, 1)</f>
        <v>0</v>
      </c>
      <c r="G51" s="16"/>
      <c r="H51" s="16">
        <f>ROUNDDOWN(D51*G51, 1)</f>
        <v>0</v>
      </c>
      <c r="I51" s="16"/>
      <c r="J51" s="16">
        <f>ROUNDDOWN(D51*I51, 1)</f>
        <v>0</v>
      </c>
      <c r="K51" s="16">
        <f t="shared" ref="K51:K60" si="7">E51+G51+I51</f>
        <v>0</v>
      </c>
      <c r="L51" s="16">
        <f t="shared" ref="L51:L60" si="8">F51+H51+J51</f>
        <v>0</v>
      </c>
      <c r="M51" s="14"/>
    </row>
    <row r="52" spans="1:20" ht="20.100000000000001" customHeight="1" x14ac:dyDescent="0.3">
      <c r="A52" s="13" t="s">
        <v>276</v>
      </c>
      <c r="B52" s="13" t="s">
        <v>277</v>
      </c>
      <c r="C52" s="15" t="s">
        <v>253</v>
      </c>
      <c r="D52" s="16">
        <v>6.3540000000000005E-4</v>
      </c>
      <c r="E52" s="16"/>
      <c r="F52" s="16">
        <f>ROUNDDOWN(D52*E52, 1)</f>
        <v>0</v>
      </c>
      <c r="G52" s="16"/>
      <c r="H52" s="16">
        <f>ROUNDDOWN(D52*G52, 1)</f>
        <v>0</v>
      </c>
      <c r="I52" s="16"/>
      <c r="J52" s="16">
        <f>ROUNDDOWN(D52*I52, 1)</f>
        <v>0</v>
      </c>
      <c r="K52" s="16">
        <f t="shared" si="7"/>
        <v>0</v>
      </c>
      <c r="L52" s="16">
        <f t="shared" si="8"/>
        <v>0</v>
      </c>
      <c r="M52" s="13" t="s">
        <v>335</v>
      </c>
      <c r="O52" s="1" t="s">
        <v>307</v>
      </c>
      <c r="P52" s="1" t="s">
        <v>308</v>
      </c>
      <c r="Q52">
        <v>1</v>
      </c>
    </row>
    <row r="53" spans="1:20" ht="20.100000000000001" customHeight="1" x14ac:dyDescent="0.3">
      <c r="A53" s="15" t="s">
        <v>309</v>
      </c>
      <c r="B53" s="14"/>
      <c r="C53" s="15" t="s">
        <v>305</v>
      </c>
      <c r="D53" s="16"/>
      <c r="E53" s="16"/>
      <c r="F53" s="16">
        <f>SUMIF(Q51:Q52, "1", F51:F52)</f>
        <v>0</v>
      </c>
      <c r="G53" s="16"/>
      <c r="H53" s="16">
        <f>SUMIF(Q51:Q52, "1", H51:H52)</f>
        <v>0</v>
      </c>
      <c r="I53" s="16"/>
      <c r="J53" s="16">
        <f>SUMIF(Q51:Q52, "1", J51:J52)</f>
        <v>0</v>
      </c>
      <c r="K53" s="16">
        <f t="shared" si="7"/>
        <v>0</v>
      </c>
      <c r="L53" s="16">
        <f t="shared" si="8"/>
        <v>0</v>
      </c>
      <c r="M53" s="14"/>
    </row>
    <row r="54" spans="1:20" ht="20.100000000000001" customHeight="1" x14ac:dyDescent="0.3">
      <c r="A54" s="13" t="s">
        <v>310</v>
      </c>
      <c r="B54" s="14"/>
      <c r="C54" s="15" t="s">
        <v>305</v>
      </c>
      <c r="D54" s="16"/>
      <c r="E54" s="16"/>
      <c r="F54" s="16">
        <f>ROUNDDOWN(D54*E54, 1)</f>
        <v>0</v>
      </c>
      <c r="G54" s="16"/>
      <c r="H54" s="16">
        <f>ROUNDDOWN(D54*G54, 1)</f>
        <v>0</v>
      </c>
      <c r="I54" s="16"/>
      <c r="J54" s="16">
        <f>ROUNDDOWN(D54*I54, 1)</f>
        <v>0</v>
      </c>
      <c r="K54" s="16">
        <f t="shared" si="7"/>
        <v>0</v>
      </c>
      <c r="L54" s="16">
        <f t="shared" si="8"/>
        <v>0</v>
      </c>
      <c r="M54" s="14"/>
    </row>
    <row r="55" spans="1:20" ht="20.100000000000001" customHeight="1" x14ac:dyDescent="0.3">
      <c r="A55" s="13" t="s">
        <v>51</v>
      </c>
      <c r="B55" s="13" t="s">
        <v>52</v>
      </c>
      <c r="C55" s="15" t="s">
        <v>44</v>
      </c>
      <c r="D55" s="16">
        <v>5.6</v>
      </c>
      <c r="E55" s="16"/>
      <c r="F55" s="16">
        <f>ROUNDDOWN(D55*E55, 1)</f>
        <v>0</v>
      </c>
      <c r="G55" s="16"/>
      <c r="H55" s="16">
        <f>ROUNDDOWN(D55*G55, 1)</f>
        <v>0</v>
      </c>
      <c r="I55" s="16"/>
      <c r="J55" s="16">
        <f>ROUNDDOWN(D55*I55, 1)</f>
        <v>0</v>
      </c>
      <c r="K55" s="16">
        <f t="shared" si="7"/>
        <v>0</v>
      </c>
      <c r="L55" s="16">
        <f t="shared" si="8"/>
        <v>0</v>
      </c>
      <c r="M55" s="13" t="s">
        <v>336</v>
      </c>
      <c r="O55" s="1" t="s">
        <v>312</v>
      </c>
      <c r="P55" s="1" t="s">
        <v>308</v>
      </c>
      <c r="Q55">
        <v>1</v>
      </c>
    </row>
    <row r="56" spans="1:20" ht="20.100000000000001" customHeight="1" x14ac:dyDescent="0.3">
      <c r="A56" s="13" t="s">
        <v>313</v>
      </c>
      <c r="B56" s="14" t="str">
        <f>"주연료비의 " &amp; N56*100 &amp; "%"</f>
        <v>주연료비의 20%</v>
      </c>
      <c r="C56" s="15" t="s">
        <v>314</v>
      </c>
      <c r="D56" s="16">
        <v>1</v>
      </c>
      <c r="E56" s="16"/>
      <c r="F56" s="16">
        <f>ROUNDDOWN((E56)*N56, 1)</f>
        <v>0</v>
      </c>
      <c r="G56" s="16"/>
      <c r="H56" s="16">
        <v>0</v>
      </c>
      <c r="I56" s="16"/>
      <c r="J56" s="16">
        <v>0</v>
      </c>
      <c r="K56" s="16">
        <f t="shared" si="7"/>
        <v>0</v>
      </c>
      <c r="L56" s="16">
        <f t="shared" si="8"/>
        <v>0</v>
      </c>
      <c r="M56" s="13" t="s">
        <v>325</v>
      </c>
      <c r="N56">
        <v>0.2</v>
      </c>
      <c r="P56" s="1" t="s">
        <v>308</v>
      </c>
      <c r="Q56">
        <v>1</v>
      </c>
      <c r="R56" s="1" t="s">
        <v>315</v>
      </c>
      <c r="S56" s="1" t="s">
        <v>316</v>
      </c>
      <c r="T56" s="1" t="s">
        <v>326</v>
      </c>
    </row>
    <row r="57" spans="1:20" ht="20.100000000000001" customHeight="1" x14ac:dyDescent="0.3">
      <c r="A57" s="15" t="s">
        <v>309</v>
      </c>
      <c r="B57" s="14"/>
      <c r="C57" s="15" t="s">
        <v>305</v>
      </c>
      <c r="D57" s="16"/>
      <c r="E57" s="16"/>
      <c r="F57" s="16">
        <f>SUMIF(Q54:Q56, "1", F54:F56)</f>
        <v>0</v>
      </c>
      <c r="G57" s="16"/>
      <c r="H57" s="16">
        <f>SUMIF(Q54:Q56, "1", H54:H56)</f>
        <v>0</v>
      </c>
      <c r="I57" s="16"/>
      <c r="J57" s="16">
        <f>SUMIF(Q54:Q56, "1", J54:J56)</f>
        <v>0</v>
      </c>
      <c r="K57" s="16">
        <f t="shared" si="7"/>
        <v>0</v>
      </c>
      <c r="L57" s="16">
        <f t="shared" si="8"/>
        <v>0</v>
      </c>
      <c r="M57" s="14"/>
    </row>
    <row r="58" spans="1:20" ht="20.100000000000001" customHeight="1" x14ac:dyDescent="0.3">
      <c r="A58" s="13" t="s">
        <v>317</v>
      </c>
      <c r="B58" s="14"/>
      <c r="C58" s="15" t="s">
        <v>305</v>
      </c>
      <c r="D58" s="16"/>
      <c r="E58" s="16"/>
      <c r="F58" s="16">
        <f>ROUNDDOWN(D58*E58, 1)</f>
        <v>0</v>
      </c>
      <c r="G58" s="16"/>
      <c r="H58" s="16">
        <f>ROUNDDOWN(D58*G58, 1)</f>
        <v>0</v>
      </c>
      <c r="I58" s="16"/>
      <c r="J58" s="16">
        <f>ROUNDDOWN(D58*I58, 1)</f>
        <v>0</v>
      </c>
      <c r="K58" s="16">
        <f t="shared" si="7"/>
        <v>0</v>
      </c>
      <c r="L58" s="16">
        <f t="shared" si="8"/>
        <v>0</v>
      </c>
      <c r="M58" s="14"/>
    </row>
    <row r="59" spans="1:20" ht="20.100000000000001" customHeight="1" x14ac:dyDescent="0.3">
      <c r="A59" s="13" t="s">
        <v>231</v>
      </c>
      <c r="B59" s="13" t="s">
        <v>218</v>
      </c>
      <c r="C59" s="15" t="s">
        <v>219</v>
      </c>
      <c r="D59" s="16">
        <v>0.1666667</v>
      </c>
      <c r="E59" s="16"/>
      <c r="F59" s="16">
        <f>ROUNDDOWN(D59*E59, 1)</f>
        <v>0</v>
      </c>
      <c r="G59" s="16"/>
      <c r="H59" s="16">
        <f>ROUNDDOWN(D59*G59, 1)</f>
        <v>0</v>
      </c>
      <c r="I59" s="16"/>
      <c r="J59" s="16">
        <f>ROUNDDOWN(D59*I59, 1)</f>
        <v>0</v>
      </c>
      <c r="K59" s="16">
        <f t="shared" si="7"/>
        <v>0</v>
      </c>
      <c r="L59" s="16">
        <f t="shared" si="8"/>
        <v>0</v>
      </c>
      <c r="M59" s="13" t="s">
        <v>337</v>
      </c>
      <c r="O59" s="1" t="s">
        <v>319</v>
      </c>
      <c r="P59" s="1" t="s">
        <v>308</v>
      </c>
      <c r="Q59">
        <v>1</v>
      </c>
    </row>
    <row r="60" spans="1:20" ht="20.100000000000001" customHeight="1" x14ac:dyDescent="0.3">
      <c r="A60" s="15" t="s">
        <v>309</v>
      </c>
      <c r="B60" s="14"/>
      <c r="C60" s="15" t="s">
        <v>305</v>
      </c>
      <c r="D60" s="16"/>
      <c r="E60" s="16"/>
      <c r="F60" s="16">
        <f>SUMIF(Q58:Q59, "1", F58:F59)</f>
        <v>0</v>
      </c>
      <c r="G60" s="16"/>
      <c r="H60" s="16">
        <f>SUMIF(Q58:Q59, "1", H58:H59)</f>
        <v>0</v>
      </c>
      <c r="I60" s="16"/>
      <c r="J60" s="16">
        <f>SUMIF(Q58:Q59, "1", J58:J59)</f>
        <v>0</v>
      </c>
      <c r="K60" s="16">
        <f t="shared" si="7"/>
        <v>0</v>
      </c>
      <c r="L60" s="16">
        <f t="shared" si="8"/>
        <v>0</v>
      </c>
      <c r="M60" s="14"/>
    </row>
    <row r="61" spans="1:20" ht="20.100000000000001" customHeight="1" x14ac:dyDescent="0.3">
      <c r="A61" s="17" t="s">
        <v>320</v>
      </c>
      <c r="B61" s="18"/>
      <c r="C61" s="19"/>
      <c r="D61" s="20"/>
      <c r="E61" s="20"/>
      <c r="F61" s="20">
        <f>ROUNDDOWN(SUMIF(Q51:Q60, "1", F51:F60), 0)</f>
        <v>0</v>
      </c>
      <c r="G61" s="20"/>
      <c r="H61" s="20">
        <f>ROUNDDOWN(SUMIF(Q51:Q60, "1", H51:H60), 0)</f>
        <v>0</v>
      </c>
      <c r="I61" s="20"/>
      <c r="J61" s="20">
        <f>ROUNDDOWN(SUMIF(Q51:Q60, "1", J51:J60), 0)</f>
        <v>0</v>
      </c>
      <c r="K61" s="20"/>
      <c r="L61" s="20">
        <f>F61+H61+J61</f>
        <v>0</v>
      </c>
      <c r="M61" s="18"/>
    </row>
    <row r="62" spans="1:20" ht="20.100000000000001" customHeight="1" x14ac:dyDescent="0.3">
      <c r="A62" s="14"/>
      <c r="B62" s="14"/>
      <c r="C62" s="21"/>
      <c r="D62" s="16"/>
      <c r="E62" s="16"/>
      <c r="F62" s="16"/>
      <c r="G62" s="16"/>
      <c r="H62" s="16"/>
      <c r="I62" s="16"/>
      <c r="J62" s="16"/>
      <c r="K62" s="16"/>
      <c r="L62" s="16"/>
      <c r="M62" s="14"/>
    </row>
    <row r="63" spans="1:20" ht="20.100000000000001" customHeight="1" x14ac:dyDescent="0.3">
      <c r="A63" s="65" t="s">
        <v>338</v>
      </c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12" t="s">
        <v>331</v>
      </c>
    </row>
    <row r="64" spans="1:20" ht="20.100000000000001" customHeight="1" x14ac:dyDescent="0.3">
      <c r="A64" s="13" t="s">
        <v>304</v>
      </c>
      <c r="B64" s="14"/>
      <c r="C64" s="15" t="s">
        <v>305</v>
      </c>
      <c r="D64" s="16"/>
      <c r="E64" s="16"/>
      <c r="F64" s="16">
        <f>ROUNDDOWN(D64*E64, 1)</f>
        <v>0</v>
      </c>
      <c r="G64" s="16"/>
      <c r="H64" s="16">
        <f>ROUNDDOWN(D64*G64, 1)</f>
        <v>0</v>
      </c>
      <c r="I64" s="16"/>
      <c r="J64" s="16">
        <f>ROUNDDOWN(D64*I64, 1)</f>
        <v>0</v>
      </c>
      <c r="K64" s="16">
        <f t="shared" ref="K64:L66" si="9">E64+G64+I64</f>
        <v>0</v>
      </c>
      <c r="L64" s="16">
        <f t="shared" si="9"/>
        <v>0</v>
      </c>
      <c r="M64" s="14"/>
    </row>
    <row r="65" spans="1:20" ht="20.100000000000001" customHeight="1" x14ac:dyDescent="0.3">
      <c r="A65" s="13" t="s">
        <v>264</v>
      </c>
      <c r="B65" s="13" t="s">
        <v>265</v>
      </c>
      <c r="C65" s="15" t="s">
        <v>253</v>
      </c>
      <c r="D65" s="16">
        <v>2.5000000000000001E-4</v>
      </c>
      <c r="E65" s="16"/>
      <c r="F65" s="16">
        <f>ROUNDDOWN(D65*E65, 1)</f>
        <v>0</v>
      </c>
      <c r="G65" s="16"/>
      <c r="H65" s="16">
        <f>ROUNDDOWN(D65*G65, 1)</f>
        <v>0</v>
      </c>
      <c r="I65" s="16"/>
      <c r="J65" s="16">
        <f>ROUNDDOWN(D65*I65, 1)</f>
        <v>0</v>
      </c>
      <c r="K65" s="16">
        <f t="shared" si="9"/>
        <v>0</v>
      </c>
      <c r="L65" s="16">
        <f t="shared" si="9"/>
        <v>0</v>
      </c>
      <c r="M65" s="13" t="s">
        <v>339</v>
      </c>
      <c r="O65" s="1" t="s">
        <v>307</v>
      </c>
      <c r="P65" s="1" t="s">
        <v>308</v>
      </c>
      <c r="Q65">
        <v>1</v>
      </c>
      <c r="T65" s="1" t="s">
        <v>266</v>
      </c>
    </row>
    <row r="66" spans="1:20" ht="20.100000000000001" customHeight="1" x14ac:dyDescent="0.3">
      <c r="A66" s="15" t="s">
        <v>309</v>
      </c>
      <c r="B66" s="14"/>
      <c r="C66" s="15" t="s">
        <v>305</v>
      </c>
      <c r="D66" s="16"/>
      <c r="E66" s="16"/>
      <c r="F66" s="16">
        <f>SUMIF(Q64:Q65, "1", F64:F65)</f>
        <v>0</v>
      </c>
      <c r="G66" s="16"/>
      <c r="H66" s="16">
        <f>SUMIF(Q64:Q65, "1", H64:H65)</f>
        <v>0</v>
      </c>
      <c r="I66" s="16"/>
      <c r="J66" s="16">
        <f>SUMIF(Q64:Q65, "1", J64:J65)</f>
        <v>0</v>
      </c>
      <c r="K66" s="16">
        <f t="shared" si="9"/>
        <v>0</v>
      </c>
      <c r="L66" s="16">
        <f t="shared" si="9"/>
        <v>0</v>
      </c>
      <c r="M66" s="14"/>
    </row>
    <row r="67" spans="1:20" ht="20.100000000000001" customHeight="1" x14ac:dyDescent="0.3">
      <c r="A67" s="17" t="s">
        <v>320</v>
      </c>
      <c r="B67" s="18"/>
      <c r="C67" s="19"/>
      <c r="D67" s="20"/>
      <c r="E67" s="20"/>
      <c r="F67" s="20">
        <f>ROUNDDOWN(SUMIF(Q64:Q66, "1", F64:F66), 0)</f>
        <v>0</v>
      </c>
      <c r="G67" s="20"/>
      <c r="H67" s="20">
        <f>ROUNDDOWN(SUMIF(Q64:Q66, "1", H64:H66), 0)</f>
        <v>0</v>
      </c>
      <c r="I67" s="20"/>
      <c r="J67" s="20">
        <f>ROUNDDOWN(SUMIF(Q64:Q66, "1", J64:J66), 0)</f>
        <v>0</v>
      </c>
      <c r="K67" s="20"/>
      <c r="L67" s="20">
        <f>F67+H67+J67</f>
        <v>0</v>
      </c>
      <c r="M67" s="18"/>
    </row>
    <row r="68" spans="1:20" ht="20.100000000000001" customHeight="1" x14ac:dyDescent="0.3">
      <c r="A68" s="14"/>
      <c r="B68" s="14"/>
      <c r="C68" s="21"/>
      <c r="D68" s="16"/>
      <c r="E68" s="16"/>
      <c r="F68" s="16"/>
      <c r="G68" s="16"/>
      <c r="H68" s="16"/>
      <c r="I68" s="16"/>
      <c r="J68" s="16"/>
      <c r="K68" s="16"/>
      <c r="L68" s="16"/>
      <c r="M68" s="14"/>
    </row>
    <row r="69" spans="1:20" ht="20.100000000000001" customHeight="1" x14ac:dyDescent="0.3">
      <c r="A69" s="14"/>
      <c r="B69" s="14"/>
      <c r="C69" s="21"/>
      <c r="D69" s="16"/>
      <c r="E69" s="16"/>
      <c r="F69" s="16"/>
      <c r="G69" s="16"/>
      <c r="H69" s="16"/>
      <c r="I69" s="16"/>
      <c r="J69" s="16"/>
      <c r="K69" s="16"/>
      <c r="L69" s="16"/>
      <c r="M69" s="14"/>
    </row>
    <row r="70" spans="1:20" ht="20.100000000000001" customHeight="1" x14ac:dyDescent="0.3">
      <c r="A70" s="14"/>
      <c r="B70" s="14"/>
      <c r="C70" s="21"/>
      <c r="D70" s="16"/>
      <c r="E70" s="16"/>
      <c r="F70" s="16"/>
      <c r="G70" s="16"/>
      <c r="H70" s="16"/>
      <c r="I70" s="16"/>
      <c r="J70" s="16"/>
      <c r="K70" s="16"/>
      <c r="L70" s="16"/>
      <c r="M70" s="14"/>
    </row>
    <row r="71" spans="1:20" ht="20.100000000000001" customHeight="1" x14ac:dyDescent="0.3">
      <c r="A71" s="14"/>
      <c r="B71" s="14"/>
      <c r="C71" s="21"/>
      <c r="D71" s="16"/>
      <c r="E71" s="16"/>
      <c r="F71" s="16"/>
      <c r="G71" s="16"/>
      <c r="H71" s="16"/>
      <c r="I71" s="16"/>
      <c r="J71" s="16"/>
      <c r="K71" s="16"/>
      <c r="L71" s="16"/>
      <c r="M71" s="14"/>
    </row>
    <row r="72" spans="1:20" ht="20.100000000000001" customHeight="1" x14ac:dyDescent="0.3">
      <c r="A72" s="14"/>
      <c r="B72" s="14"/>
      <c r="C72" s="21"/>
      <c r="D72" s="16"/>
      <c r="E72" s="16"/>
      <c r="F72" s="16"/>
      <c r="G72" s="16"/>
      <c r="H72" s="16"/>
      <c r="I72" s="16"/>
      <c r="J72" s="16"/>
      <c r="K72" s="16"/>
      <c r="L72" s="16"/>
      <c r="M72" s="14"/>
    </row>
    <row r="73" spans="1:20" ht="20.100000000000001" customHeight="1" x14ac:dyDescent="0.3">
      <c r="A73" s="14"/>
      <c r="B73" s="14"/>
      <c r="C73" s="21"/>
      <c r="D73" s="16"/>
      <c r="E73" s="16"/>
      <c r="F73" s="16"/>
      <c r="G73" s="16"/>
      <c r="H73" s="16"/>
      <c r="I73" s="16"/>
      <c r="J73" s="16"/>
      <c r="K73" s="16"/>
      <c r="L73" s="16"/>
      <c r="M73" s="14"/>
    </row>
    <row r="74" spans="1:20" ht="20.100000000000001" customHeight="1" x14ac:dyDescent="0.3">
      <c r="A74" s="14"/>
      <c r="B74" s="14"/>
      <c r="C74" s="21"/>
      <c r="D74" s="16"/>
      <c r="E74" s="16"/>
      <c r="F74" s="16"/>
      <c r="G74" s="16"/>
      <c r="H74" s="16"/>
      <c r="I74" s="16"/>
      <c r="J74" s="16"/>
      <c r="K74" s="16"/>
      <c r="L74" s="16"/>
      <c r="M74" s="14"/>
    </row>
    <row r="75" spans="1:20" ht="20.100000000000001" customHeight="1" x14ac:dyDescent="0.3">
      <c r="A75" s="14"/>
      <c r="B75" s="14"/>
      <c r="C75" s="21"/>
      <c r="D75" s="16"/>
      <c r="E75" s="16"/>
      <c r="F75" s="16"/>
      <c r="G75" s="16"/>
      <c r="H75" s="16"/>
      <c r="I75" s="16"/>
      <c r="J75" s="16"/>
      <c r="K75" s="16"/>
      <c r="L75" s="16"/>
      <c r="M75" s="14"/>
    </row>
    <row r="76" spans="1:20" ht="20.100000000000001" customHeight="1" x14ac:dyDescent="0.3">
      <c r="A76" s="14"/>
      <c r="B76" s="14"/>
      <c r="C76" s="21"/>
      <c r="D76" s="16"/>
      <c r="E76" s="16"/>
      <c r="F76" s="16"/>
      <c r="G76" s="16"/>
      <c r="H76" s="16"/>
      <c r="I76" s="16"/>
      <c r="J76" s="16"/>
      <c r="K76" s="16"/>
      <c r="L76" s="16"/>
      <c r="M76" s="14"/>
    </row>
    <row r="77" spans="1:20" ht="20.100000000000001" customHeight="1" x14ac:dyDescent="0.3">
      <c r="A77" s="14"/>
      <c r="B77" s="14"/>
      <c r="C77" s="21"/>
      <c r="D77" s="16"/>
      <c r="E77" s="16"/>
      <c r="F77" s="16"/>
      <c r="G77" s="16"/>
      <c r="H77" s="16"/>
      <c r="I77" s="16"/>
      <c r="J77" s="16"/>
      <c r="K77" s="16"/>
      <c r="L77" s="16"/>
      <c r="M77" s="14"/>
    </row>
    <row r="78" spans="1:20" ht="20.100000000000001" customHeight="1" x14ac:dyDescent="0.3">
      <c r="A78" s="14"/>
      <c r="B78" s="14"/>
      <c r="C78" s="21"/>
      <c r="D78" s="16"/>
      <c r="E78" s="16"/>
      <c r="F78" s="16"/>
      <c r="G78" s="16"/>
      <c r="H78" s="16"/>
      <c r="I78" s="16"/>
      <c r="J78" s="16"/>
      <c r="K78" s="16"/>
      <c r="L78" s="16"/>
      <c r="M78" s="14"/>
    </row>
    <row r="79" spans="1:20" ht="20.100000000000001" customHeight="1" x14ac:dyDescent="0.3">
      <c r="A79" s="14"/>
      <c r="B79" s="14"/>
      <c r="C79" s="21"/>
      <c r="D79" s="16"/>
      <c r="E79" s="16"/>
      <c r="F79" s="16"/>
      <c r="G79" s="16"/>
      <c r="H79" s="16"/>
      <c r="I79" s="16"/>
      <c r="J79" s="16"/>
      <c r="K79" s="16"/>
      <c r="L79" s="16"/>
      <c r="M79" s="14"/>
    </row>
    <row r="80" spans="1:20" ht="20.100000000000001" customHeight="1" x14ac:dyDescent="0.3">
      <c r="A80" s="14"/>
      <c r="B80" s="14"/>
      <c r="C80" s="21"/>
      <c r="D80" s="16"/>
      <c r="E80" s="16"/>
      <c r="F80" s="16"/>
      <c r="G80" s="16"/>
      <c r="H80" s="16"/>
      <c r="I80" s="16"/>
      <c r="J80" s="16"/>
      <c r="K80" s="16"/>
      <c r="L80" s="16"/>
      <c r="M80" s="14"/>
    </row>
    <row r="81" spans="1:13" ht="20.100000000000001" customHeight="1" x14ac:dyDescent="0.3">
      <c r="A81" s="14"/>
      <c r="B81" s="14"/>
      <c r="C81" s="21"/>
      <c r="D81" s="16"/>
      <c r="E81" s="16"/>
      <c r="F81" s="16"/>
      <c r="G81" s="16"/>
      <c r="H81" s="16"/>
      <c r="I81" s="16"/>
      <c r="J81" s="16"/>
      <c r="K81" s="16"/>
      <c r="L81" s="16"/>
      <c r="M81" s="14"/>
    </row>
    <row r="82" spans="1:13" ht="20.100000000000001" customHeight="1" x14ac:dyDescent="0.3">
      <c r="A82" s="14"/>
      <c r="B82" s="14"/>
      <c r="C82" s="21"/>
      <c r="D82" s="16"/>
      <c r="E82" s="16"/>
      <c r="F82" s="16"/>
      <c r="G82" s="16"/>
      <c r="H82" s="16"/>
      <c r="I82" s="16"/>
      <c r="J82" s="16"/>
      <c r="K82" s="16"/>
      <c r="L82" s="16"/>
      <c r="M82" s="14"/>
    </row>
    <row r="83" spans="1:13" ht="20.100000000000001" customHeight="1" x14ac:dyDescent="0.3">
      <c r="A83" s="14"/>
      <c r="B83" s="14"/>
      <c r="C83" s="21"/>
      <c r="D83" s="16"/>
      <c r="E83" s="16"/>
      <c r="F83" s="16"/>
      <c r="G83" s="16"/>
      <c r="H83" s="16"/>
      <c r="I83" s="16"/>
      <c r="J83" s="16"/>
      <c r="K83" s="16"/>
      <c r="L83" s="16"/>
      <c r="M83" s="14"/>
    </row>
    <row r="84" spans="1:13" ht="20.100000000000001" customHeight="1" x14ac:dyDescent="0.3">
      <c r="A84" s="14"/>
      <c r="B84" s="14"/>
      <c r="C84" s="21"/>
      <c r="D84" s="16"/>
      <c r="E84" s="16"/>
      <c r="F84" s="16"/>
      <c r="G84" s="16"/>
      <c r="H84" s="16"/>
      <c r="I84" s="16"/>
      <c r="J84" s="16"/>
      <c r="K84" s="16"/>
      <c r="L84" s="16"/>
      <c r="M84" s="14"/>
    </row>
    <row r="85" spans="1:13" ht="20.100000000000001" customHeight="1" x14ac:dyDescent="0.3">
      <c r="A85" s="14"/>
      <c r="B85" s="14"/>
      <c r="C85" s="21"/>
      <c r="D85" s="16"/>
      <c r="E85" s="16"/>
      <c r="F85" s="16"/>
      <c r="G85" s="16"/>
      <c r="H85" s="16"/>
      <c r="I85" s="16"/>
      <c r="J85" s="16"/>
      <c r="K85" s="16"/>
      <c r="L85" s="16"/>
      <c r="M85" s="14"/>
    </row>
    <row r="86" spans="1:13" ht="20.100000000000001" customHeight="1" x14ac:dyDescent="0.3">
      <c r="A86" s="14"/>
      <c r="B86" s="14"/>
      <c r="C86" s="21"/>
      <c r="D86" s="16"/>
      <c r="E86" s="16"/>
      <c r="F86" s="16"/>
      <c r="G86" s="16"/>
      <c r="H86" s="16"/>
      <c r="I86" s="16"/>
      <c r="J86" s="16"/>
      <c r="K86" s="16"/>
      <c r="L86" s="16"/>
      <c r="M86" s="14"/>
    </row>
    <row r="87" spans="1:13" ht="20.100000000000001" customHeight="1" x14ac:dyDescent="0.3">
      <c r="A87" s="14"/>
      <c r="B87" s="14"/>
      <c r="C87" s="21"/>
      <c r="D87" s="16"/>
      <c r="E87" s="16"/>
      <c r="F87" s="16"/>
      <c r="G87" s="16"/>
      <c r="H87" s="16"/>
      <c r="I87" s="16"/>
      <c r="J87" s="16"/>
      <c r="K87" s="16"/>
      <c r="L87" s="16"/>
      <c r="M87" s="14"/>
    </row>
    <row r="88" spans="1:13" ht="20.100000000000001" customHeight="1" x14ac:dyDescent="0.3">
      <c r="A88" s="14"/>
      <c r="B88" s="14"/>
      <c r="C88" s="21"/>
      <c r="D88" s="16"/>
      <c r="E88" s="16"/>
      <c r="F88" s="16"/>
      <c r="G88" s="16"/>
      <c r="H88" s="16"/>
      <c r="I88" s="16"/>
      <c r="J88" s="16"/>
      <c r="K88" s="16"/>
      <c r="L88" s="16"/>
      <c r="M88" s="14"/>
    </row>
  </sheetData>
  <mergeCells count="17">
    <mergeCell ref="A63:L63"/>
    <mergeCell ref="K3:L3"/>
    <mergeCell ref="A5:L5"/>
    <mergeCell ref="A18:L18"/>
    <mergeCell ref="A31:L31"/>
    <mergeCell ref="A44:L44"/>
    <mergeCell ref="A50:L50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conditionalFormatting sqref="A5 M5 A6:M88">
    <cfRule type="containsText" dxfId="3" priority="1" stopIfTrue="1" operator="containsText" text=".">
      <formula>NOT(ISERROR(SEARCH(".",A5)))</formula>
    </cfRule>
    <cfRule type="notContainsText" dxfId="2" priority="2" stopIfTrue="1" operator="notContains" text=".">
      <formula>ISERROR(SEARCH(".",A5))</formula>
    </cfRule>
  </conditionalFormatting>
  <pageMargins left="0.74555149110298213" right="0" top="0.4305908611817223" bottom="0.1388888888888889" header="0.3" footer="0.1388888888888889"/>
  <pageSetup paperSize="9" orientation="landscape" r:id="rId1"/>
  <rowBreaks count="4" manualBreakCount="4">
    <brk id="25" max="12" man="1"/>
    <brk id="46" max="12" man="1"/>
    <brk id="67" max="12" man="1"/>
    <brk id="8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2BB8A-4C8D-4A7D-A7F8-7A156562426B}">
  <sheetPr>
    <tabColor rgb="FFFFFFB7"/>
  </sheetPr>
  <dimension ref="A1:Q15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R150" sqref="R150"/>
    </sheetView>
  </sheetViews>
  <sheetFormatPr defaultRowHeight="16.5" x14ac:dyDescent="0.3"/>
  <cols>
    <col min="1" max="1" width="17.625" style="2" customWidth="1"/>
    <col min="2" max="2" width="16.625" style="2" customWidth="1"/>
    <col min="3" max="3" width="3.625" style="3" customWidth="1"/>
    <col min="4" max="4" width="6.625" style="4" customWidth="1"/>
    <col min="5" max="5" width="5.625" style="4" customWidth="1"/>
    <col min="6" max="6" width="6.625" style="4" customWidth="1"/>
    <col min="7" max="7" width="5.625" style="4" customWidth="1"/>
    <col min="8" max="9" width="6.625" style="4" customWidth="1"/>
    <col min="10" max="10" width="5.625" style="4" customWidth="1"/>
    <col min="11" max="11" width="6.625" style="4" customWidth="1"/>
    <col min="12" max="12" width="5.625" style="4" customWidth="1"/>
    <col min="13" max="13" width="7.625" style="4" customWidth="1"/>
    <col min="14" max="14" width="6.625" style="4" customWidth="1"/>
    <col min="15" max="15" width="7.625" style="4" customWidth="1"/>
    <col min="16" max="16" width="6.625" style="2" customWidth="1"/>
    <col min="17" max="17" width="9" hidden="1" customWidth="1"/>
  </cols>
  <sheetData>
    <row r="1" spans="1:17" ht="30" customHeight="1" x14ac:dyDescent="0.3">
      <c r="A1" s="37" t="s">
        <v>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ht="20.100000000000001" customHeight="1" x14ac:dyDescent="0.3">
      <c r="A2" s="38" t="s">
        <v>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17" ht="20.100000000000001" customHeight="1" x14ac:dyDescent="0.3">
      <c r="A3" s="67" t="s">
        <v>4</v>
      </c>
      <c r="B3" s="67" t="s">
        <v>5</v>
      </c>
      <c r="C3" s="67" t="s">
        <v>6</v>
      </c>
      <c r="D3" s="67" t="s">
        <v>7</v>
      </c>
      <c r="E3" s="67"/>
      <c r="F3" s="67" t="s">
        <v>8</v>
      </c>
      <c r="G3" s="67"/>
      <c r="H3" s="5" t="s">
        <v>9</v>
      </c>
      <c r="I3" s="67" t="s">
        <v>10</v>
      </c>
      <c r="J3" s="67"/>
      <c r="K3" s="67" t="s">
        <v>11</v>
      </c>
      <c r="L3" s="67"/>
      <c r="M3" s="5" t="s">
        <v>12</v>
      </c>
      <c r="N3" s="5" t="s">
        <v>13</v>
      </c>
      <c r="O3" s="67" t="s">
        <v>14</v>
      </c>
      <c r="P3" s="67" t="s">
        <v>15</v>
      </c>
    </row>
    <row r="4" spans="1:17" ht="20.100000000000001" customHeight="1" x14ac:dyDescent="0.3">
      <c r="A4" s="67"/>
      <c r="B4" s="67"/>
      <c r="C4" s="67"/>
      <c r="D4" s="5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17</v>
      </c>
      <c r="M4" s="5" t="s">
        <v>16</v>
      </c>
      <c r="N4" s="5" t="s">
        <v>16</v>
      </c>
      <c r="O4" s="67"/>
      <c r="P4" s="67"/>
      <c r="Q4" t="s">
        <v>18</v>
      </c>
    </row>
    <row r="5" spans="1:17" ht="20.100000000000001" customHeight="1" x14ac:dyDescent="0.3">
      <c r="A5" s="6" t="s">
        <v>19</v>
      </c>
      <c r="B5" s="6" t="s">
        <v>20</v>
      </c>
      <c r="C5" s="7" t="s">
        <v>21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9"/>
    </row>
    <row r="6" spans="1:17" ht="20.100000000000001" customHeight="1" x14ac:dyDescent="0.3">
      <c r="A6" s="6" t="s">
        <v>19</v>
      </c>
      <c r="B6" s="6" t="s">
        <v>22</v>
      </c>
      <c r="C6" s="7" t="s">
        <v>21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9"/>
    </row>
    <row r="7" spans="1:17" ht="20.100000000000001" customHeight="1" x14ac:dyDescent="0.3">
      <c r="A7" s="6" t="s">
        <v>23</v>
      </c>
      <c r="B7" s="6" t="s">
        <v>24</v>
      </c>
      <c r="C7" s="7" t="s">
        <v>25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9"/>
    </row>
    <row r="8" spans="1:17" ht="20.100000000000001" customHeight="1" x14ac:dyDescent="0.3">
      <c r="A8" s="6" t="s">
        <v>23</v>
      </c>
      <c r="B8" s="6" t="s">
        <v>26</v>
      </c>
      <c r="C8" s="7" t="s">
        <v>27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6"/>
    </row>
    <row r="9" spans="1:17" ht="20.100000000000001" customHeight="1" x14ac:dyDescent="0.3">
      <c r="A9" s="6" t="s">
        <v>28</v>
      </c>
      <c r="B9" s="6" t="s">
        <v>29</v>
      </c>
      <c r="C9" s="7" t="s">
        <v>30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9"/>
    </row>
    <row r="10" spans="1:17" ht="20.100000000000001" customHeight="1" x14ac:dyDescent="0.3">
      <c r="A10" s="6" t="s">
        <v>31</v>
      </c>
      <c r="B10" s="6" t="s">
        <v>32</v>
      </c>
      <c r="C10" s="7" t="s">
        <v>33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6"/>
    </row>
    <row r="11" spans="1:17" ht="20.100000000000001" customHeight="1" x14ac:dyDescent="0.3">
      <c r="A11" s="6" t="s">
        <v>34</v>
      </c>
      <c r="B11" s="6" t="s">
        <v>35</v>
      </c>
      <c r="C11" s="7" t="s">
        <v>36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9"/>
    </row>
    <row r="12" spans="1:17" ht="20.100000000000001" customHeight="1" x14ac:dyDescent="0.3">
      <c r="A12" s="6" t="s">
        <v>37</v>
      </c>
      <c r="B12" s="6" t="s">
        <v>38</v>
      </c>
      <c r="C12" s="7" t="s">
        <v>39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1" t="s">
        <v>40</v>
      </c>
    </row>
    <row r="13" spans="1:17" ht="20.100000000000001" customHeight="1" x14ac:dyDescent="0.3">
      <c r="A13" s="6" t="s">
        <v>37</v>
      </c>
      <c r="B13" s="6" t="s">
        <v>41</v>
      </c>
      <c r="C13" s="7" t="s">
        <v>36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1" t="s">
        <v>40</v>
      </c>
    </row>
    <row r="14" spans="1:17" ht="20.100000000000001" customHeight="1" x14ac:dyDescent="0.3">
      <c r="A14" s="6" t="s">
        <v>42</v>
      </c>
      <c r="B14" s="6" t="s">
        <v>43</v>
      </c>
      <c r="C14" s="7" t="s">
        <v>44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</row>
    <row r="15" spans="1:17" ht="20.100000000000001" customHeight="1" x14ac:dyDescent="0.3">
      <c r="A15" s="6" t="s">
        <v>42</v>
      </c>
      <c r="B15" s="6" t="s">
        <v>45</v>
      </c>
      <c r="C15" s="7" t="s">
        <v>44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9"/>
    </row>
    <row r="16" spans="1:17" ht="20.100000000000001" customHeight="1" x14ac:dyDescent="0.3">
      <c r="A16" s="6" t="s">
        <v>46</v>
      </c>
      <c r="B16" s="6" t="s">
        <v>47</v>
      </c>
      <c r="C16" s="7" t="s">
        <v>48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6"/>
    </row>
    <row r="17" spans="1:17" ht="20.100000000000001" customHeight="1" x14ac:dyDescent="0.3">
      <c r="A17" s="6" t="s">
        <v>49</v>
      </c>
      <c r="B17" s="6" t="s">
        <v>50</v>
      </c>
      <c r="C17" s="7" t="s">
        <v>36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9"/>
      <c r="Q17" s="1" t="s">
        <v>40</v>
      </c>
    </row>
    <row r="18" spans="1:17" ht="20.100000000000001" customHeight="1" x14ac:dyDescent="0.3">
      <c r="A18" s="6" t="s">
        <v>51</v>
      </c>
      <c r="B18" s="6" t="s">
        <v>52</v>
      </c>
      <c r="C18" s="7" t="s">
        <v>44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9"/>
    </row>
    <row r="19" spans="1:17" ht="20.100000000000001" customHeight="1" x14ac:dyDescent="0.3">
      <c r="A19" s="6" t="s">
        <v>53</v>
      </c>
      <c r="B19" s="6" t="s">
        <v>54</v>
      </c>
      <c r="C19" s="7" t="s">
        <v>55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9"/>
    </row>
    <row r="20" spans="1:17" ht="20.100000000000001" customHeight="1" x14ac:dyDescent="0.3">
      <c r="A20" s="6" t="s">
        <v>56</v>
      </c>
      <c r="B20" s="6" t="s">
        <v>57</v>
      </c>
      <c r="C20" s="7" t="s">
        <v>58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6"/>
    </row>
    <row r="21" spans="1:17" ht="20.100000000000001" customHeight="1" x14ac:dyDescent="0.3">
      <c r="A21" s="6" t="s">
        <v>59</v>
      </c>
      <c r="B21" s="6" t="s">
        <v>60</v>
      </c>
      <c r="C21" s="7" t="s">
        <v>33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9"/>
    </row>
    <row r="22" spans="1:17" ht="20.100000000000001" customHeight="1" x14ac:dyDescent="0.3">
      <c r="A22" s="6" t="s">
        <v>61</v>
      </c>
      <c r="B22" s="6" t="s">
        <v>62</v>
      </c>
      <c r="C22" s="7" t="s">
        <v>36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6"/>
      <c r="Q22" s="1" t="s">
        <v>40</v>
      </c>
    </row>
    <row r="23" spans="1:17" ht="20.100000000000001" customHeight="1" x14ac:dyDescent="0.3">
      <c r="A23" s="6" t="s">
        <v>61</v>
      </c>
      <c r="B23" s="6" t="s">
        <v>63</v>
      </c>
      <c r="C23" s="7" t="s">
        <v>36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6"/>
      <c r="Q23" s="1" t="s">
        <v>40</v>
      </c>
    </row>
    <row r="24" spans="1:17" ht="20.100000000000001" customHeight="1" x14ac:dyDescent="0.3">
      <c r="A24" s="6" t="s">
        <v>64</v>
      </c>
      <c r="B24" s="6" t="s">
        <v>65</v>
      </c>
      <c r="C24" s="7" t="s">
        <v>58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6"/>
      <c r="Q24" s="1" t="s">
        <v>66</v>
      </c>
    </row>
    <row r="25" spans="1:17" ht="20.100000000000001" customHeight="1" x14ac:dyDescent="0.3">
      <c r="A25" s="6" t="s">
        <v>67</v>
      </c>
      <c r="B25" s="6" t="s">
        <v>68</v>
      </c>
      <c r="C25" s="7" t="s">
        <v>58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9"/>
    </row>
    <row r="26" spans="1:17" ht="20.100000000000001" customHeight="1" x14ac:dyDescent="0.3">
      <c r="A26" s="6" t="s">
        <v>69</v>
      </c>
      <c r="B26" s="6" t="s">
        <v>70</v>
      </c>
      <c r="C26" s="7" t="s">
        <v>71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9"/>
    </row>
    <row r="27" spans="1:17" ht="20.100000000000001" customHeight="1" x14ac:dyDescent="0.3">
      <c r="A27" s="6" t="s">
        <v>72</v>
      </c>
      <c r="B27" s="6" t="s">
        <v>73</v>
      </c>
      <c r="C27" s="7" t="s">
        <v>74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9"/>
    </row>
    <row r="28" spans="1:17" ht="20.100000000000001" customHeight="1" x14ac:dyDescent="0.3">
      <c r="A28" s="6" t="s">
        <v>75</v>
      </c>
      <c r="B28" s="6" t="s">
        <v>76</v>
      </c>
      <c r="C28" s="7" t="s">
        <v>27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9"/>
    </row>
    <row r="29" spans="1:17" ht="20.100000000000001" customHeight="1" x14ac:dyDescent="0.3">
      <c r="A29" s="6" t="s">
        <v>77</v>
      </c>
      <c r="B29" s="6" t="s">
        <v>78</v>
      </c>
      <c r="C29" s="7" t="s">
        <v>79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9"/>
      <c r="Q29" s="1" t="s">
        <v>80</v>
      </c>
    </row>
    <row r="30" spans="1:17" ht="20.100000000000001" customHeight="1" x14ac:dyDescent="0.3">
      <c r="A30" s="6" t="s">
        <v>81</v>
      </c>
      <c r="B30" s="6" t="s">
        <v>82</v>
      </c>
      <c r="C30" s="7" t="s">
        <v>74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6"/>
    </row>
    <row r="31" spans="1:17" ht="20.100000000000001" customHeight="1" x14ac:dyDescent="0.3">
      <c r="A31" s="6" t="s">
        <v>83</v>
      </c>
      <c r="B31" s="6" t="s">
        <v>84</v>
      </c>
      <c r="C31" s="7" t="s">
        <v>39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9"/>
    </row>
    <row r="32" spans="1:17" ht="20.100000000000001" customHeight="1" x14ac:dyDescent="0.3">
      <c r="A32" s="6" t="s">
        <v>85</v>
      </c>
      <c r="B32" s="6" t="s">
        <v>86</v>
      </c>
      <c r="C32" s="7" t="s">
        <v>39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9"/>
    </row>
    <row r="33" spans="1:17" ht="20.100000000000001" customHeight="1" x14ac:dyDescent="0.3">
      <c r="A33" s="6" t="s">
        <v>87</v>
      </c>
      <c r="B33" s="6" t="s">
        <v>88</v>
      </c>
      <c r="C33" s="7" t="s">
        <v>89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9"/>
    </row>
    <row r="34" spans="1:17" ht="20.100000000000001" customHeight="1" x14ac:dyDescent="0.3">
      <c r="A34" s="6" t="s">
        <v>90</v>
      </c>
      <c r="B34" s="6" t="s">
        <v>91</v>
      </c>
      <c r="C34" s="7" t="s">
        <v>79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9"/>
      <c r="Q34" s="1" t="s">
        <v>92</v>
      </c>
    </row>
    <row r="35" spans="1:17" ht="20.100000000000001" customHeight="1" x14ac:dyDescent="0.3">
      <c r="A35" s="6" t="s">
        <v>93</v>
      </c>
      <c r="B35" s="6" t="s">
        <v>94</v>
      </c>
      <c r="C35" s="7" t="s">
        <v>44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6"/>
    </row>
    <row r="36" spans="1:17" ht="20.100000000000001" customHeight="1" x14ac:dyDescent="0.3">
      <c r="A36" s="6" t="s">
        <v>95</v>
      </c>
      <c r="B36" s="6" t="s">
        <v>96</v>
      </c>
      <c r="C36" s="7" t="s">
        <v>36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9"/>
    </row>
    <row r="37" spans="1:17" ht="20.100000000000001" customHeight="1" x14ac:dyDescent="0.3">
      <c r="A37" s="6" t="s">
        <v>97</v>
      </c>
      <c r="B37" s="6" t="s">
        <v>98</v>
      </c>
      <c r="C37" s="7" t="s">
        <v>99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9"/>
    </row>
    <row r="38" spans="1:17" ht="20.100000000000001" customHeight="1" x14ac:dyDescent="0.3">
      <c r="A38" s="6" t="s">
        <v>100</v>
      </c>
      <c r="B38" s="9"/>
      <c r="C38" s="7" t="s">
        <v>30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6"/>
    </row>
    <row r="39" spans="1:17" ht="20.100000000000001" customHeight="1" x14ac:dyDescent="0.3">
      <c r="A39" s="6" t="s">
        <v>101</v>
      </c>
      <c r="B39" s="6" t="s">
        <v>102</v>
      </c>
      <c r="C39" s="7" t="s">
        <v>44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9"/>
    </row>
    <row r="40" spans="1:17" ht="20.100000000000001" customHeight="1" x14ac:dyDescent="0.3">
      <c r="A40" s="6" t="s">
        <v>103</v>
      </c>
      <c r="B40" s="6" t="s">
        <v>104</v>
      </c>
      <c r="C40" s="7" t="s">
        <v>55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6"/>
    </row>
    <row r="41" spans="1:17" ht="20.100000000000001" customHeight="1" x14ac:dyDescent="0.3">
      <c r="A41" s="6" t="s">
        <v>105</v>
      </c>
      <c r="B41" s="6" t="s">
        <v>106</v>
      </c>
      <c r="C41" s="7" t="s">
        <v>33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9"/>
    </row>
    <row r="42" spans="1:17" ht="20.100000000000001" customHeight="1" x14ac:dyDescent="0.3">
      <c r="A42" s="6" t="s">
        <v>105</v>
      </c>
      <c r="B42" s="6" t="s">
        <v>107</v>
      </c>
      <c r="C42" s="7" t="s">
        <v>33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9"/>
    </row>
    <row r="43" spans="1:17" ht="20.100000000000001" customHeight="1" x14ac:dyDescent="0.3">
      <c r="A43" s="6" t="s">
        <v>108</v>
      </c>
      <c r="B43" s="6" t="s">
        <v>109</v>
      </c>
      <c r="C43" s="7" t="s">
        <v>44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6"/>
    </row>
    <row r="44" spans="1:17" ht="20.100000000000001" customHeight="1" x14ac:dyDescent="0.3">
      <c r="A44" s="6" t="s">
        <v>110</v>
      </c>
      <c r="B44" s="6" t="s">
        <v>111</v>
      </c>
      <c r="C44" s="7" t="s">
        <v>33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9"/>
    </row>
    <row r="45" spans="1:17" ht="20.100000000000001" customHeight="1" x14ac:dyDescent="0.3">
      <c r="A45" s="6" t="s">
        <v>112</v>
      </c>
      <c r="B45" s="6" t="s">
        <v>113</v>
      </c>
      <c r="C45" s="7" t="s">
        <v>114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9"/>
    </row>
    <row r="46" spans="1:17" ht="20.100000000000001" customHeight="1" x14ac:dyDescent="0.3">
      <c r="A46" s="6" t="s">
        <v>115</v>
      </c>
      <c r="B46" s="6" t="s">
        <v>116</v>
      </c>
      <c r="C46" s="7" t="s">
        <v>89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9"/>
    </row>
    <row r="47" spans="1:17" ht="20.100000000000001" customHeight="1" x14ac:dyDescent="0.3">
      <c r="A47" s="6" t="s">
        <v>117</v>
      </c>
      <c r="B47" s="6" t="s">
        <v>118</v>
      </c>
      <c r="C47" s="7" t="s">
        <v>58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9"/>
    </row>
    <row r="48" spans="1:17" ht="20.100000000000001" customHeight="1" x14ac:dyDescent="0.3">
      <c r="A48" s="6" t="s">
        <v>119</v>
      </c>
      <c r="B48" s="6" t="s">
        <v>120</v>
      </c>
      <c r="C48" s="7" t="s">
        <v>71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9"/>
    </row>
    <row r="49" spans="1:17" ht="20.100000000000001" customHeight="1" x14ac:dyDescent="0.3">
      <c r="A49" s="6" t="s">
        <v>119</v>
      </c>
      <c r="B49" s="6" t="s">
        <v>121</v>
      </c>
      <c r="C49" s="7" t="s">
        <v>74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6"/>
    </row>
    <row r="50" spans="1:17" ht="20.100000000000001" customHeight="1" x14ac:dyDescent="0.3">
      <c r="A50" s="6" t="s">
        <v>119</v>
      </c>
      <c r="B50" s="6" t="s">
        <v>122</v>
      </c>
      <c r="C50" s="7" t="s">
        <v>74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6"/>
    </row>
    <row r="51" spans="1:17" ht="20.100000000000001" customHeight="1" x14ac:dyDescent="0.3">
      <c r="A51" s="6" t="s">
        <v>119</v>
      </c>
      <c r="B51" s="6" t="s">
        <v>123</v>
      </c>
      <c r="C51" s="7" t="s">
        <v>74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9"/>
    </row>
    <row r="52" spans="1:17" ht="20.100000000000001" customHeight="1" x14ac:dyDescent="0.3">
      <c r="A52" s="6" t="s">
        <v>119</v>
      </c>
      <c r="B52" s="6" t="s">
        <v>124</v>
      </c>
      <c r="C52" s="7" t="s">
        <v>74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9"/>
    </row>
    <row r="53" spans="1:17" ht="20.100000000000001" customHeight="1" x14ac:dyDescent="0.3">
      <c r="A53" s="6" t="s">
        <v>119</v>
      </c>
      <c r="B53" s="6" t="s">
        <v>125</v>
      </c>
      <c r="C53" s="7" t="s">
        <v>74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9"/>
    </row>
    <row r="54" spans="1:17" ht="20.100000000000001" customHeight="1" x14ac:dyDescent="0.3">
      <c r="A54" s="6" t="s">
        <v>119</v>
      </c>
      <c r="B54" s="6" t="s">
        <v>126</v>
      </c>
      <c r="C54" s="7" t="s">
        <v>74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6"/>
    </row>
    <row r="55" spans="1:17" ht="20.100000000000001" customHeight="1" x14ac:dyDescent="0.3">
      <c r="A55" s="6" t="s">
        <v>119</v>
      </c>
      <c r="B55" s="6" t="s">
        <v>127</v>
      </c>
      <c r="C55" s="7" t="s">
        <v>74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6"/>
    </row>
    <row r="56" spans="1:17" ht="20.100000000000001" customHeight="1" x14ac:dyDescent="0.3">
      <c r="A56" s="6" t="s">
        <v>128</v>
      </c>
      <c r="B56" s="6" t="s">
        <v>129</v>
      </c>
      <c r="C56" s="7" t="s">
        <v>36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9"/>
      <c r="Q56" s="1" t="s">
        <v>40</v>
      </c>
    </row>
    <row r="57" spans="1:17" ht="20.100000000000001" customHeight="1" x14ac:dyDescent="0.3">
      <c r="A57" s="6" t="s">
        <v>130</v>
      </c>
      <c r="B57" s="6" t="s">
        <v>131</v>
      </c>
      <c r="C57" s="7" t="s">
        <v>33</v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9"/>
    </row>
    <row r="58" spans="1:17" ht="20.100000000000001" customHeight="1" x14ac:dyDescent="0.3">
      <c r="A58" s="6" t="s">
        <v>130</v>
      </c>
      <c r="B58" s="6" t="s">
        <v>132</v>
      </c>
      <c r="C58" s="7" t="s">
        <v>33</v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9"/>
    </row>
    <row r="59" spans="1:17" ht="20.100000000000001" customHeight="1" x14ac:dyDescent="0.3">
      <c r="A59" s="6" t="s">
        <v>130</v>
      </c>
      <c r="B59" s="6" t="s">
        <v>133</v>
      </c>
      <c r="C59" s="7" t="s">
        <v>33</v>
      </c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9"/>
    </row>
    <row r="60" spans="1:17" ht="20.100000000000001" customHeight="1" x14ac:dyDescent="0.3">
      <c r="A60" s="6" t="s">
        <v>134</v>
      </c>
      <c r="B60" s="9"/>
      <c r="C60" s="7" t="s">
        <v>36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9"/>
    </row>
    <row r="61" spans="1:17" ht="20.100000000000001" customHeight="1" x14ac:dyDescent="0.3">
      <c r="A61" s="6" t="s">
        <v>135</v>
      </c>
      <c r="B61" s="6" t="s">
        <v>136</v>
      </c>
      <c r="C61" s="7" t="s">
        <v>74</v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6"/>
    </row>
    <row r="62" spans="1:17" ht="20.100000000000001" customHeight="1" x14ac:dyDescent="0.3">
      <c r="A62" s="6" t="s">
        <v>137</v>
      </c>
      <c r="B62" s="6" t="s">
        <v>138</v>
      </c>
      <c r="C62" s="7" t="s">
        <v>44</v>
      </c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9"/>
    </row>
    <row r="63" spans="1:17" ht="20.100000000000001" customHeight="1" x14ac:dyDescent="0.3">
      <c r="A63" s="6" t="s">
        <v>139</v>
      </c>
      <c r="B63" s="6" t="s">
        <v>140</v>
      </c>
      <c r="C63" s="7" t="s">
        <v>21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6"/>
    </row>
    <row r="64" spans="1:17" ht="20.100000000000001" customHeight="1" x14ac:dyDescent="0.3">
      <c r="A64" s="6" t="s">
        <v>141</v>
      </c>
      <c r="B64" s="6" t="s">
        <v>142</v>
      </c>
      <c r="C64" s="7" t="s">
        <v>143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9"/>
    </row>
    <row r="65" spans="1:17" ht="20.100000000000001" customHeight="1" x14ac:dyDescent="0.3">
      <c r="A65" s="6" t="s">
        <v>144</v>
      </c>
      <c r="B65" s="6" t="s">
        <v>145</v>
      </c>
      <c r="C65" s="7" t="s">
        <v>44</v>
      </c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9"/>
    </row>
    <row r="66" spans="1:17" ht="20.100000000000001" customHeight="1" x14ac:dyDescent="0.3">
      <c r="A66" s="6" t="s">
        <v>144</v>
      </c>
      <c r="B66" s="6" t="s">
        <v>146</v>
      </c>
      <c r="C66" s="7" t="s">
        <v>44</v>
      </c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9"/>
    </row>
    <row r="67" spans="1:17" ht="20.100000000000001" customHeight="1" x14ac:dyDescent="0.3">
      <c r="A67" s="6" t="s">
        <v>147</v>
      </c>
      <c r="B67" s="6" t="s">
        <v>148</v>
      </c>
      <c r="C67" s="7" t="s">
        <v>149</v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9"/>
      <c r="Q67" s="1" t="s">
        <v>80</v>
      </c>
    </row>
    <row r="68" spans="1:17" ht="20.100000000000001" customHeight="1" x14ac:dyDescent="0.3">
      <c r="A68" s="6" t="s">
        <v>147</v>
      </c>
      <c r="B68" s="6" t="s">
        <v>148</v>
      </c>
      <c r="C68" s="7" t="s">
        <v>30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6"/>
      <c r="Q68" s="1" t="s">
        <v>80</v>
      </c>
    </row>
    <row r="69" spans="1:17" ht="20.100000000000001" customHeight="1" x14ac:dyDescent="0.3">
      <c r="A69" s="6" t="s">
        <v>151</v>
      </c>
      <c r="B69" s="6" t="s">
        <v>152</v>
      </c>
      <c r="C69" s="7" t="s">
        <v>44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9"/>
    </row>
    <row r="70" spans="1:17" ht="20.100000000000001" customHeight="1" x14ac:dyDescent="0.3">
      <c r="A70" s="6" t="s">
        <v>153</v>
      </c>
      <c r="B70" s="6" t="s">
        <v>154</v>
      </c>
      <c r="C70" s="7" t="s">
        <v>44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6"/>
      <c r="Q70" s="1" t="s">
        <v>155</v>
      </c>
    </row>
    <row r="71" spans="1:17" ht="20.100000000000001" customHeight="1" x14ac:dyDescent="0.3">
      <c r="A71" s="6" t="s">
        <v>156</v>
      </c>
      <c r="B71" s="6" t="s">
        <v>157</v>
      </c>
      <c r="C71" s="7" t="s">
        <v>36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6"/>
    </row>
    <row r="72" spans="1:17" ht="20.100000000000001" customHeight="1" x14ac:dyDescent="0.3">
      <c r="A72" s="6" t="s">
        <v>158</v>
      </c>
      <c r="B72" s="6" t="s">
        <v>159</v>
      </c>
      <c r="C72" s="7" t="s">
        <v>30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9"/>
    </row>
    <row r="73" spans="1:17" ht="20.100000000000001" customHeight="1" x14ac:dyDescent="0.3">
      <c r="A73" s="6" t="s">
        <v>160</v>
      </c>
      <c r="B73" s="6" t="s">
        <v>161</v>
      </c>
      <c r="C73" s="7" t="s">
        <v>33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9"/>
    </row>
    <row r="74" spans="1:17" ht="20.100000000000001" customHeight="1" x14ac:dyDescent="0.3">
      <c r="A74" s="6" t="s">
        <v>162</v>
      </c>
      <c r="B74" s="6" t="s">
        <v>163</v>
      </c>
      <c r="C74" s="7" t="s">
        <v>36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9"/>
    </row>
    <row r="75" spans="1:17" ht="20.100000000000001" customHeight="1" x14ac:dyDescent="0.3">
      <c r="A75" s="6" t="s">
        <v>164</v>
      </c>
      <c r="B75" s="9"/>
      <c r="C75" s="7" t="s">
        <v>36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9"/>
    </row>
    <row r="76" spans="1:17" ht="20.100000000000001" customHeight="1" x14ac:dyDescent="0.3">
      <c r="A76" s="6" t="s">
        <v>165</v>
      </c>
      <c r="B76" s="6" t="s">
        <v>166</v>
      </c>
      <c r="C76" s="7" t="s">
        <v>167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9"/>
      <c r="Q76" s="1" t="s">
        <v>80</v>
      </c>
    </row>
    <row r="77" spans="1:17" ht="20.100000000000001" customHeight="1" x14ac:dyDescent="0.3">
      <c r="A77" s="6" t="s">
        <v>165</v>
      </c>
      <c r="B77" s="6" t="s">
        <v>168</v>
      </c>
      <c r="C77" s="7" t="s">
        <v>167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9"/>
      <c r="Q77" s="1" t="s">
        <v>80</v>
      </c>
    </row>
    <row r="78" spans="1:17" ht="20.100000000000001" customHeight="1" x14ac:dyDescent="0.3">
      <c r="A78" s="6" t="s">
        <v>169</v>
      </c>
      <c r="B78" s="6" t="s">
        <v>170</v>
      </c>
      <c r="C78" s="7" t="s">
        <v>36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9"/>
    </row>
    <row r="79" spans="1:17" ht="20.100000000000001" customHeight="1" x14ac:dyDescent="0.3">
      <c r="A79" s="6" t="s">
        <v>171</v>
      </c>
      <c r="B79" s="6" t="s">
        <v>172</v>
      </c>
      <c r="C79" s="7" t="s">
        <v>55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6"/>
    </row>
    <row r="80" spans="1:17" ht="20.100000000000001" customHeight="1" x14ac:dyDescent="0.3">
      <c r="A80" s="6" t="s">
        <v>174</v>
      </c>
      <c r="B80" s="6" t="s">
        <v>175</v>
      </c>
      <c r="C80" s="7" t="s">
        <v>74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9"/>
    </row>
    <row r="81" spans="1:17" ht="20.100000000000001" customHeight="1" x14ac:dyDescent="0.3">
      <c r="A81" s="6" t="s">
        <v>176</v>
      </c>
      <c r="B81" s="6" t="s">
        <v>177</v>
      </c>
      <c r="C81" s="7" t="s">
        <v>74</v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9"/>
    </row>
    <row r="82" spans="1:17" ht="20.100000000000001" customHeight="1" x14ac:dyDescent="0.3">
      <c r="A82" s="6" t="s">
        <v>178</v>
      </c>
      <c r="B82" s="6" t="s">
        <v>179</v>
      </c>
      <c r="C82" s="7" t="s">
        <v>44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9"/>
    </row>
    <row r="83" spans="1:17" ht="20.100000000000001" customHeight="1" x14ac:dyDescent="0.3">
      <c r="A83" s="6" t="s">
        <v>178</v>
      </c>
      <c r="B83" s="6" t="s">
        <v>180</v>
      </c>
      <c r="C83" s="7" t="s">
        <v>44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9"/>
    </row>
    <row r="84" spans="1:17" ht="20.100000000000001" customHeight="1" x14ac:dyDescent="0.3">
      <c r="A84" s="6" t="s">
        <v>181</v>
      </c>
      <c r="B84" s="6" t="s">
        <v>182</v>
      </c>
      <c r="C84" s="7" t="s">
        <v>39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9"/>
    </row>
    <row r="85" spans="1:17" ht="20.100000000000001" customHeight="1" x14ac:dyDescent="0.3">
      <c r="A85" s="6" t="s">
        <v>183</v>
      </c>
      <c r="B85" s="6" t="s">
        <v>184</v>
      </c>
      <c r="C85" s="7" t="s">
        <v>21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6"/>
    </row>
    <row r="86" spans="1:17" ht="20.100000000000001" customHeight="1" x14ac:dyDescent="0.3">
      <c r="A86" s="6" t="s">
        <v>185</v>
      </c>
      <c r="B86" s="6" t="s">
        <v>186</v>
      </c>
      <c r="C86" s="7" t="s">
        <v>21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9"/>
    </row>
    <row r="87" spans="1:17" ht="20.100000000000001" customHeight="1" x14ac:dyDescent="0.3">
      <c r="A87" s="6" t="s">
        <v>187</v>
      </c>
      <c r="B87" s="6" t="s">
        <v>188</v>
      </c>
      <c r="C87" s="7" t="s">
        <v>21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6"/>
    </row>
    <row r="88" spans="1:17" ht="20.100000000000001" customHeight="1" x14ac:dyDescent="0.3">
      <c r="A88" s="6" t="s">
        <v>189</v>
      </c>
      <c r="B88" s="6" t="s">
        <v>190</v>
      </c>
      <c r="C88" s="7" t="s">
        <v>21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9"/>
    </row>
    <row r="89" spans="1:17" ht="20.100000000000001" customHeight="1" x14ac:dyDescent="0.3">
      <c r="A89" s="6" t="s">
        <v>191</v>
      </c>
      <c r="B89" s="6" t="s">
        <v>192</v>
      </c>
      <c r="C89" s="7" t="s">
        <v>33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9"/>
      <c r="Q89" s="1" t="s">
        <v>40</v>
      </c>
    </row>
    <row r="90" spans="1:17" ht="20.100000000000001" customHeight="1" x14ac:dyDescent="0.3">
      <c r="A90" s="6" t="s">
        <v>193</v>
      </c>
      <c r="B90" s="6" t="s">
        <v>194</v>
      </c>
      <c r="C90" s="7" t="s">
        <v>48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6"/>
    </row>
    <row r="91" spans="1:17" ht="20.100000000000001" customHeight="1" x14ac:dyDescent="0.3">
      <c r="A91" s="6" t="s">
        <v>195</v>
      </c>
      <c r="B91" s="6" t="s">
        <v>196</v>
      </c>
      <c r="C91" s="7" t="s">
        <v>71</v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9"/>
    </row>
    <row r="92" spans="1:17" ht="20.100000000000001" customHeight="1" x14ac:dyDescent="0.3">
      <c r="A92" s="6" t="s">
        <v>197</v>
      </c>
      <c r="B92" s="6" t="s">
        <v>198</v>
      </c>
      <c r="C92" s="7" t="s">
        <v>21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6"/>
    </row>
    <row r="93" spans="1:17" ht="20.100000000000001" customHeight="1" x14ac:dyDescent="0.3">
      <c r="A93" s="6" t="s">
        <v>197</v>
      </c>
      <c r="B93" s="6" t="s">
        <v>199</v>
      </c>
      <c r="C93" s="7" t="s">
        <v>21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9"/>
    </row>
    <row r="94" spans="1:17" ht="20.100000000000001" customHeight="1" x14ac:dyDescent="0.3">
      <c r="A94" s="6" t="s">
        <v>197</v>
      </c>
      <c r="B94" s="6" t="s">
        <v>200</v>
      </c>
      <c r="C94" s="7" t="s">
        <v>21</v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9"/>
    </row>
    <row r="95" spans="1:17" ht="20.100000000000001" customHeight="1" x14ac:dyDescent="0.3">
      <c r="A95" s="6" t="s">
        <v>197</v>
      </c>
      <c r="B95" s="6" t="s">
        <v>201</v>
      </c>
      <c r="C95" s="7" t="s">
        <v>74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6"/>
      <c r="Q95" s="1" t="s">
        <v>21</v>
      </c>
    </row>
    <row r="96" spans="1:17" ht="20.100000000000001" customHeight="1" x14ac:dyDescent="0.3">
      <c r="A96" s="6" t="s">
        <v>202</v>
      </c>
      <c r="B96" s="6" t="s">
        <v>203</v>
      </c>
      <c r="C96" s="7" t="s">
        <v>48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9"/>
    </row>
    <row r="97" spans="1:16" ht="20.100000000000001" customHeight="1" x14ac:dyDescent="0.3">
      <c r="A97" s="6" t="s">
        <v>204</v>
      </c>
      <c r="B97" s="6" t="s">
        <v>203</v>
      </c>
      <c r="C97" s="7" t="s">
        <v>205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9"/>
    </row>
    <row r="98" spans="1:16" ht="20.100000000000001" customHeight="1" x14ac:dyDescent="0.3">
      <c r="A98" s="6" t="s">
        <v>206</v>
      </c>
      <c r="B98" s="6" t="s">
        <v>207</v>
      </c>
      <c r="C98" s="7" t="s">
        <v>36</v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9"/>
    </row>
    <row r="99" spans="1:16" ht="20.100000000000001" customHeight="1" x14ac:dyDescent="0.3">
      <c r="A99" s="6" t="s">
        <v>206</v>
      </c>
      <c r="B99" s="6" t="s">
        <v>208</v>
      </c>
      <c r="C99" s="7" t="s">
        <v>36</v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9"/>
    </row>
    <row r="100" spans="1:16" ht="20.100000000000001" customHeight="1" x14ac:dyDescent="0.3">
      <c r="A100" s="6" t="s">
        <v>209</v>
      </c>
      <c r="B100" s="6" t="s">
        <v>210</v>
      </c>
      <c r="C100" s="7" t="s">
        <v>71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9"/>
    </row>
    <row r="101" spans="1:16" ht="20.100000000000001" customHeight="1" x14ac:dyDescent="0.3">
      <c r="A101" s="6" t="s">
        <v>211</v>
      </c>
      <c r="B101" s="6" t="s">
        <v>212</v>
      </c>
      <c r="C101" s="7" t="s">
        <v>21</v>
      </c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9"/>
    </row>
    <row r="102" spans="1:16" ht="20.100000000000001" customHeight="1" x14ac:dyDescent="0.3">
      <c r="A102" s="6" t="s">
        <v>213</v>
      </c>
      <c r="B102" s="6" t="s">
        <v>214</v>
      </c>
      <c r="C102" s="7" t="s">
        <v>74</v>
      </c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9"/>
    </row>
    <row r="103" spans="1:16" ht="20.100000000000001" customHeight="1" x14ac:dyDescent="0.3">
      <c r="A103" s="6" t="s">
        <v>215</v>
      </c>
      <c r="B103" s="6" t="s">
        <v>216</v>
      </c>
      <c r="C103" s="7" t="s">
        <v>33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6"/>
    </row>
    <row r="104" spans="1:16" ht="20.100000000000001" customHeight="1" x14ac:dyDescent="0.3">
      <c r="A104" s="6" t="s">
        <v>217</v>
      </c>
      <c r="B104" s="6" t="s">
        <v>218</v>
      </c>
      <c r="C104" s="7" t="s">
        <v>219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6"/>
    </row>
    <row r="105" spans="1:16" ht="20.100000000000001" customHeight="1" x14ac:dyDescent="0.3">
      <c r="A105" s="6" t="s">
        <v>220</v>
      </c>
      <c r="B105" s="6" t="s">
        <v>218</v>
      </c>
      <c r="C105" s="7" t="s">
        <v>219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9"/>
    </row>
    <row r="106" spans="1:16" ht="20.100000000000001" customHeight="1" x14ac:dyDescent="0.3">
      <c r="A106" s="6" t="s">
        <v>221</v>
      </c>
      <c r="B106" s="6" t="s">
        <v>218</v>
      </c>
      <c r="C106" s="7" t="s">
        <v>219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9"/>
    </row>
    <row r="107" spans="1:16" ht="20.100000000000001" customHeight="1" x14ac:dyDescent="0.3">
      <c r="A107" s="6" t="s">
        <v>222</v>
      </c>
      <c r="B107" s="6" t="s">
        <v>218</v>
      </c>
      <c r="C107" s="7" t="s">
        <v>219</v>
      </c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9"/>
    </row>
    <row r="108" spans="1:16" ht="20.100000000000001" customHeight="1" x14ac:dyDescent="0.3">
      <c r="A108" s="6" t="s">
        <v>223</v>
      </c>
      <c r="B108" s="6" t="s">
        <v>218</v>
      </c>
      <c r="C108" s="7" t="s">
        <v>219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9"/>
    </row>
    <row r="109" spans="1:16" ht="20.100000000000001" customHeight="1" x14ac:dyDescent="0.3">
      <c r="A109" s="6" t="s">
        <v>224</v>
      </c>
      <c r="B109" s="6" t="s">
        <v>218</v>
      </c>
      <c r="C109" s="7" t="s">
        <v>219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9"/>
    </row>
    <row r="110" spans="1:16" ht="20.100000000000001" customHeight="1" x14ac:dyDescent="0.3">
      <c r="A110" s="6" t="s">
        <v>225</v>
      </c>
      <c r="B110" s="6" t="s">
        <v>218</v>
      </c>
      <c r="C110" s="7" t="s">
        <v>219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9"/>
    </row>
    <row r="111" spans="1:16" ht="20.100000000000001" customHeight="1" x14ac:dyDescent="0.3">
      <c r="A111" s="6" t="s">
        <v>226</v>
      </c>
      <c r="B111" s="6" t="s">
        <v>218</v>
      </c>
      <c r="C111" s="7" t="s">
        <v>219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9"/>
    </row>
    <row r="112" spans="1:16" ht="20.100000000000001" customHeight="1" x14ac:dyDescent="0.3">
      <c r="A112" s="6" t="s">
        <v>227</v>
      </c>
      <c r="B112" s="6" t="s">
        <v>218</v>
      </c>
      <c r="C112" s="7" t="s">
        <v>219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9"/>
    </row>
    <row r="113" spans="1:16" ht="20.100000000000001" customHeight="1" x14ac:dyDescent="0.3">
      <c r="A113" s="6" t="s">
        <v>228</v>
      </c>
      <c r="B113" s="6" t="s">
        <v>218</v>
      </c>
      <c r="C113" s="7" t="s">
        <v>219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6"/>
    </row>
    <row r="114" spans="1:16" ht="20.100000000000001" customHeight="1" x14ac:dyDescent="0.3">
      <c r="A114" s="6" t="s">
        <v>229</v>
      </c>
      <c r="B114" s="6" t="s">
        <v>218</v>
      </c>
      <c r="C114" s="7" t="s">
        <v>219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6"/>
    </row>
    <row r="115" spans="1:16" ht="20.100000000000001" customHeight="1" x14ac:dyDescent="0.3">
      <c r="A115" s="6" t="s">
        <v>230</v>
      </c>
      <c r="B115" s="6" t="s">
        <v>218</v>
      </c>
      <c r="C115" s="7" t="s">
        <v>219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9"/>
    </row>
    <row r="116" spans="1:16" ht="20.100000000000001" customHeight="1" x14ac:dyDescent="0.3">
      <c r="A116" s="6" t="s">
        <v>231</v>
      </c>
      <c r="B116" s="6" t="s">
        <v>218</v>
      </c>
      <c r="C116" s="7" t="s">
        <v>219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6"/>
    </row>
    <row r="117" spans="1:16" ht="20.100000000000001" customHeight="1" x14ac:dyDescent="0.3">
      <c r="A117" s="6" t="s">
        <v>232</v>
      </c>
      <c r="B117" s="6" t="s">
        <v>218</v>
      </c>
      <c r="C117" s="7" t="s">
        <v>219</v>
      </c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9"/>
    </row>
    <row r="118" spans="1:16" ht="20.100000000000001" customHeight="1" x14ac:dyDescent="0.3">
      <c r="A118" s="6" t="s">
        <v>233</v>
      </c>
      <c r="B118" s="6" t="s">
        <v>218</v>
      </c>
      <c r="C118" s="7" t="s">
        <v>219</v>
      </c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9"/>
    </row>
    <row r="119" spans="1:16" ht="20.100000000000001" customHeight="1" x14ac:dyDescent="0.3">
      <c r="A119" s="6" t="s">
        <v>234</v>
      </c>
      <c r="B119" s="6" t="s">
        <v>218</v>
      </c>
      <c r="C119" s="7" t="s">
        <v>219</v>
      </c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6"/>
    </row>
    <row r="120" spans="1:16" ht="20.100000000000001" customHeight="1" x14ac:dyDescent="0.3">
      <c r="A120" s="6" t="s">
        <v>235</v>
      </c>
      <c r="B120" s="6" t="s">
        <v>218</v>
      </c>
      <c r="C120" s="7" t="s">
        <v>219</v>
      </c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9"/>
    </row>
    <row r="121" spans="1:16" ht="20.100000000000001" customHeight="1" x14ac:dyDescent="0.3">
      <c r="A121" s="6" t="s">
        <v>236</v>
      </c>
      <c r="B121" s="6" t="s">
        <v>218</v>
      </c>
      <c r="C121" s="7" t="s">
        <v>219</v>
      </c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9"/>
    </row>
    <row r="122" spans="1:16" ht="20.100000000000001" customHeight="1" x14ac:dyDescent="0.3">
      <c r="A122" s="6" t="s">
        <v>237</v>
      </c>
      <c r="B122" s="6" t="s">
        <v>238</v>
      </c>
      <c r="C122" s="7" t="s">
        <v>219</v>
      </c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9"/>
    </row>
    <row r="123" spans="1:16" ht="20.100000000000001" customHeight="1" x14ac:dyDescent="0.3">
      <c r="A123" s="6" t="s">
        <v>239</v>
      </c>
      <c r="B123" s="6" t="s">
        <v>218</v>
      </c>
      <c r="C123" s="7" t="s">
        <v>219</v>
      </c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9"/>
    </row>
    <row r="124" spans="1:16" ht="20.100000000000001" customHeight="1" x14ac:dyDescent="0.3">
      <c r="A124" s="6" t="s">
        <v>240</v>
      </c>
      <c r="B124" s="6" t="s">
        <v>218</v>
      </c>
      <c r="C124" s="7" t="s">
        <v>219</v>
      </c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9"/>
    </row>
    <row r="125" spans="1:16" ht="20.100000000000001" customHeight="1" x14ac:dyDescent="0.3">
      <c r="A125" s="6" t="s">
        <v>241</v>
      </c>
      <c r="B125" s="6" t="s">
        <v>218</v>
      </c>
      <c r="C125" s="7" t="s">
        <v>219</v>
      </c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9"/>
    </row>
    <row r="126" spans="1:16" ht="20.100000000000001" customHeight="1" x14ac:dyDescent="0.3">
      <c r="A126" s="6" t="s">
        <v>242</v>
      </c>
      <c r="B126" s="6" t="s">
        <v>243</v>
      </c>
      <c r="C126" s="7" t="s">
        <v>167</v>
      </c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6"/>
    </row>
    <row r="127" spans="1:16" ht="20.100000000000001" customHeight="1" x14ac:dyDescent="0.3">
      <c r="A127" s="6" t="s">
        <v>242</v>
      </c>
      <c r="B127" s="6" t="s">
        <v>244</v>
      </c>
      <c r="C127" s="7" t="s">
        <v>167</v>
      </c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6"/>
    </row>
    <row r="128" spans="1:16" ht="20.100000000000001" customHeight="1" x14ac:dyDescent="0.3">
      <c r="A128" s="6" t="s">
        <v>245</v>
      </c>
      <c r="B128" s="6" t="s">
        <v>246</v>
      </c>
      <c r="C128" s="7" t="s">
        <v>167</v>
      </c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6"/>
    </row>
    <row r="129" spans="1:17" ht="20.100000000000001" customHeight="1" x14ac:dyDescent="0.3">
      <c r="A129" s="6" t="s">
        <v>245</v>
      </c>
      <c r="B129" s="6" t="s">
        <v>247</v>
      </c>
      <c r="C129" s="7" t="s">
        <v>167</v>
      </c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6"/>
    </row>
    <row r="130" spans="1:17" ht="20.100000000000001" customHeight="1" x14ac:dyDescent="0.3">
      <c r="A130" s="6" t="s">
        <v>248</v>
      </c>
      <c r="B130" s="6" t="s">
        <v>249</v>
      </c>
      <c r="C130" s="7" t="s">
        <v>250</v>
      </c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6"/>
    </row>
    <row r="131" spans="1:17" ht="20.100000000000001" customHeight="1" x14ac:dyDescent="0.3">
      <c r="A131" s="6" t="s">
        <v>251</v>
      </c>
      <c r="B131" s="6" t="s">
        <v>252</v>
      </c>
      <c r="C131" s="7" t="s">
        <v>253</v>
      </c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6"/>
    </row>
    <row r="132" spans="1:17" ht="20.100000000000001" customHeight="1" x14ac:dyDescent="0.3">
      <c r="A132" s="6" t="s">
        <v>254</v>
      </c>
      <c r="B132" s="6" t="s">
        <v>255</v>
      </c>
      <c r="C132" s="7" t="s">
        <v>58</v>
      </c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9"/>
    </row>
    <row r="133" spans="1:17" ht="20.100000000000001" customHeight="1" x14ac:dyDescent="0.3">
      <c r="A133" s="6" t="s">
        <v>256</v>
      </c>
      <c r="B133" s="6" t="s">
        <v>257</v>
      </c>
      <c r="C133" s="7" t="s">
        <v>250</v>
      </c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9"/>
    </row>
    <row r="134" spans="1:17" ht="20.100000000000001" customHeight="1" x14ac:dyDescent="0.3">
      <c r="A134" s="6" t="s">
        <v>258</v>
      </c>
      <c r="B134" s="6" t="s">
        <v>259</v>
      </c>
      <c r="C134" s="7" t="s">
        <v>253</v>
      </c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9"/>
      <c r="Q134" s="1" t="s">
        <v>260</v>
      </c>
    </row>
    <row r="135" spans="1:17" ht="20.100000000000001" customHeight="1" x14ac:dyDescent="0.3">
      <c r="A135" s="6" t="s">
        <v>261</v>
      </c>
      <c r="B135" s="6" t="s">
        <v>262</v>
      </c>
      <c r="C135" s="7" t="s">
        <v>263</v>
      </c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9"/>
    </row>
    <row r="136" spans="1:17" ht="20.100000000000001" customHeight="1" x14ac:dyDescent="0.3">
      <c r="A136" s="6" t="s">
        <v>264</v>
      </c>
      <c r="B136" s="6" t="s">
        <v>265</v>
      </c>
      <c r="C136" s="7" t="s">
        <v>253</v>
      </c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6"/>
    </row>
    <row r="137" spans="1:17" ht="20.100000000000001" customHeight="1" x14ac:dyDescent="0.3">
      <c r="A137" s="6" t="s">
        <v>264</v>
      </c>
      <c r="B137" s="6" t="s">
        <v>265</v>
      </c>
      <c r="C137" s="7" t="s">
        <v>253</v>
      </c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6"/>
      <c r="Q137" s="1" t="s">
        <v>266</v>
      </c>
    </row>
    <row r="138" spans="1:17" ht="20.100000000000001" customHeight="1" x14ac:dyDescent="0.3">
      <c r="A138" s="6" t="s">
        <v>267</v>
      </c>
      <c r="B138" s="6" t="s">
        <v>257</v>
      </c>
      <c r="C138" s="7" t="s">
        <v>250</v>
      </c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9"/>
    </row>
    <row r="139" spans="1:17" ht="20.100000000000001" customHeight="1" x14ac:dyDescent="0.3">
      <c r="A139" s="6" t="s">
        <v>268</v>
      </c>
      <c r="B139" s="6" t="s">
        <v>269</v>
      </c>
      <c r="C139" s="7" t="s">
        <v>270</v>
      </c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9"/>
    </row>
    <row r="140" spans="1:17" ht="20.100000000000001" customHeight="1" x14ac:dyDescent="0.3">
      <c r="A140" s="6" t="s">
        <v>271</v>
      </c>
      <c r="B140" s="9"/>
      <c r="C140" s="7" t="s">
        <v>253</v>
      </c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6"/>
    </row>
    <row r="141" spans="1:17" ht="20.100000000000001" customHeight="1" x14ac:dyDescent="0.3">
      <c r="A141" s="6" t="s">
        <v>272</v>
      </c>
      <c r="B141" s="9"/>
      <c r="C141" s="7" t="s">
        <v>253</v>
      </c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6"/>
    </row>
    <row r="142" spans="1:17" ht="20.100000000000001" customHeight="1" x14ac:dyDescent="0.3">
      <c r="A142" s="6" t="s">
        <v>273</v>
      </c>
      <c r="B142" s="9"/>
      <c r="C142" s="7" t="s">
        <v>253</v>
      </c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6"/>
    </row>
    <row r="143" spans="1:17" ht="20.100000000000001" customHeight="1" x14ac:dyDescent="0.3">
      <c r="A143" s="6" t="s">
        <v>274</v>
      </c>
      <c r="B143" s="6" t="s">
        <v>275</v>
      </c>
      <c r="C143" s="7" t="s">
        <v>253</v>
      </c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6"/>
    </row>
    <row r="144" spans="1:17" ht="20.100000000000001" customHeight="1" x14ac:dyDescent="0.3">
      <c r="A144" s="6" t="s">
        <v>276</v>
      </c>
      <c r="B144" s="6" t="s">
        <v>277</v>
      </c>
      <c r="C144" s="7" t="s">
        <v>253</v>
      </c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6"/>
    </row>
    <row r="145" spans="1:17" ht="20.100000000000001" customHeight="1" x14ac:dyDescent="0.3">
      <c r="A145" s="6" t="s">
        <v>278</v>
      </c>
      <c r="B145" s="6" t="s">
        <v>279</v>
      </c>
      <c r="C145" s="7" t="s">
        <v>253</v>
      </c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6"/>
    </row>
    <row r="146" spans="1:17" ht="20.100000000000001" customHeight="1" x14ac:dyDescent="0.3">
      <c r="A146" s="6" t="s">
        <v>280</v>
      </c>
      <c r="B146" s="6" t="s">
        <v>281</v>
      </c>
      <c r="C146" s="7" t="s">
        <v>263</v>
      </c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6"/>
    </row>
    <row r="147" spans="1:17" ht="20.100000000000001" customHeight="1" x14ac:dyDescent="0.3">
      <c r="A147" s="6" t="s">
        <v>280</v>
      </c>
      <c r="B147" s="6" t="s">
        <v>282</v>
      </c>
      <c r="C147" s="7" t="s">
        <v>263</v>
      </c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6"/>
    </row>
    <row r="148" spans="1:17" ht="20.100000000000001" customHeight="1" x14ac:dyDescent="0.3">
      <c r="A148" s="6" t="s">
        <v>280</v>
      </c>
      <c r="B148" s="6" t="s">
        <v>283</v>
      </c>
      <c r="C148" s="7" t="s">
        <v>79</v>
      </c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6"/>
      <c r="Q148" s="1" t="s">
        <v>40</v>
      </c>
    </row>
    <row r="149" spans="1:17" ht="20.100000000000001" customHeight="1" x14ac:dyDescent="0.3">
      <c r="A149" s="6" t="s">
        <v>280</v>
      </c>
      <c r="B149" s="6" t="s">
        <v>284</v>
      </c>
      <c r="C149" s="7" t="s">
        <v>263</v>
      </c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6"/>
    </row>
    <row r="150" spans="1:17" ht="20.100000000000001" customHeight="1" x14ac:dyDescent="0.3">
      <c r="A150" s="9"/>
      <c r="B150" s="9"/>
      <c r="C150" s="10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9"/>
    </row>
    <row r="151" spans="1:17" ht="20.100000000000001" customHeight="1" x14ac:dyDescent="0.3">
      <c r="A151" s="9"/>
      <c r="B151" s="9"/>
      <c r="C151" s="10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9"/>
    </row>
  </sheetData>
  <mergeCells count="11">
    <mergeCell ref="K3:L3"/>
    <mergeCell ref="A1:P1"/>
    <mergeCell ref="A2:P2"/>
    <mergeCell ref="A3:A4"/>
    <mergeCell ref="B3:B4"/>
    <mergeCell ref="C3:C4"/>
    <mergeCell ref="O3:O4"/>
    <mergeCell ref="P3:P4"/>
    <mergeCell ref="D3:E3"/>
    <mergeCell ref="F3:G3"/>
    <mergeCell ref="I3:J3"/>
  </mergeCells>
  <phoneticPr fontId="1" type="noConversion"/>
  <conditionalFormatting sqref="A5:P151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74555149110298213" right="0" top="0.4305908611817223" bottom="0.1388888888888889" header="0.3" footer="0.1388888888888889"/>
  <pageSetup paperSize="9" orientation="landscape" r:id="rId1"/>
  <rowBreaks count="7" manualBreakCount="7">
    <brk id="25" max="15" man="1"/>
    <brk id="46" max="15" man="1"/>
    <brk id="67" max="15" man="1"/>
    <brk id="88" max="15" man="1"/>
    <brk id="109" max="15" man="1"/>
    <brk id="130" max="15" man="1"/>
    <brk id="15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F546E-B8A4-4E21-A7A5-177E3946868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16</vt:i4>
      </vt:variant>
    </vt:vector>
  </HeadingPairs>
  <TitlesOfParts>
    <vt:vector size="25" baseType="lpstr">
      <vt:lpstr>원가계산서</vt:lpstr>
      <vt:lpstr>집계표</vt:lpstr>
      <vt:lpstr>내역서</vt:lpstr>
      <vt:lpstr>일위대가목록</vt:lpstr>
      <vt:lpstr>일위대가표</vt:lpstr>
      <vt:lpstr>중기경비목록</vt:lpstr>
      <vt:lpstr>중기경비</vt:lpstr>
      <vt:lpstr>단가대비표</vt:lpstr>
      <vt:lpstr>Sheet1</vt:lpstr>
      <vt:lpstr>내역서!Print_Area</vt:lpstr>
      <vt:lpstr>단가대비표!Print_Area</vt:lpstr>
      <vt:lpstr>원가계산서!Print_Area</vt:lpstr>
      <vt:lpstr>일위대가목록!Print_Area</vt:lpstr>
      <vt:lpstr>일위대가표!Print_Area</vt:lpstr>
      <vt:lpstr>중기경비!Print_Area</vt:lpstr>
      <vt:lpstr>중기경비목록!Print_Area</vt:lpstr>
      <vt:lpstr>집계표!Print_Area</vt:lpstr>
      <vt:lpstr>내역서!Print_Titles</vt:lpstr>
      <vt:lpstr>단가대비표!Print_Titles</vt:lpstr>
      <vt:lpstr>원가계산서!Print_Titles</vt:lpstr>
      <vt:lpstr>일위대가목록!Print_Titles</vt:lpstr>
      <vt:lpstr>일위대가표!Print_Titles</vt:lpstr>
      <vt:lpstr>중기경비!Print_Titles</vt:lpstr>
      <vt:lpstr>중기경비목록!Print_Titles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정훈 안</cp:lastModifiedBy>
  <cp:lastPrinted>2026-08-06T05:27:02Z</cp:lastPrinted>
  <dcterms:created xsi:type="dcterms:W3CDTF">2026-08-06T05:24:03Z</dcterms:created>
  <dcterms:modified xsi:type="dcterms:W3CDTF">2026-09-23T02:20:21Z</dcterms:modified>
</cp:coreProperties>
</file>