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진행중 공사\동산도서관 8층 옥상방수공사\"/>
    </mc:Choice>
  </mc:AlternateContent>
  <xr:revisionPtr revIDLastSave="0" documentId="13_ncr:1_{88D31796-5B21-402B-8DB9-ACB0303EC956}" xr6:coauthVersionLast="47" xr6:coauthVersionMax="47" xr10:uidLastSave="{00000000-0000-0000-0000-000000000000}"/>
  <bookViews>
    <workbookView xWindow="210" yWindow="780" windowWidth="26985" windowHeight="14265" firstSheet="1" activeTab="1" xr2:uid="{00000000-000D-0000-FFFF-FFFF00000000}"/>
  </bookViews>
  <sheets>
    <sheet name="갑지A" sheetId="1" state="hidden" r:id="rId1"/>
    <sheet name="원가계산서(방수)" sheetId="2" r:id="rId2"/>
    <sheet name="내역서" sheetId="4" r:id="rId3"/>
  </sheets>
  <definedNames>
    <definedName name="_xlnm.Print_Area" localSheetId="2">내역서!$A$1:$M$28</definedName>
    <definedName name="_xlnm.Print_Area" localSheetId="1">'원가계산서(방수)'!$A$1:$H$30</definedName>
    <definedName name="_xlnm.Print_Titles" localSheetId="2">내역서!$1:$4</definedName>
    <definedName name="_xlnm.Print_Titles" localSheetId="1">'원가계산서(방수)'!$1:$3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2" l="1"/>
  <c r="F28" i="4" l="1"/>
  <c r="L28" i="4"/>
  <c r="H28" i="4"/>
  <c r="E8" i="2" s="1"/>
  <c r="J28" i="4"/>
  <c r="E4" i="2" l="1"/>
  <c r="E11" i="2"/>
  <c r="K27" i="4" l="1"/>
  <c r="J27" i="4"/>
  <c r="H27" i="4"/>
  <c r="F27" i="4"/>
  <c r="K26" i="4"/>
  <c r="J26" i="4"/>
  <c r="H26" i="4"/>
  <c r="F26" i="4"/>
  <c r="K25" i="4"/>
  <c r="J25" i="4"/>
  <c r="H25" i="4"/>
  <c r="F25" i="4"/>
  <c r="K24" i="4"/>
  <c r="J24" i="4"/>
  <c r="H24" i="4"/>
  <c r="F24" i="4"/>
  <c r="E6" i="2"/>
  <c r="E5" i="2"/>
  <c r="L24" i="4" l="1"/>
  <c r="L26" i="4"/>
  <c r="L27" i="4"/>
  <c r="L25" i="4"/>
  <c r="E9" i="2" l="1"/>
  <c r="E10" i="2" l="1"/>
  <c r="E21" i="2" l="1"/>
  <c r="E20" i="2"/>
  <c r="E12" i="2"/>
  <c r="E13" i="2"/>
  <c r="E7" i="2" l="1"/>
  <c r="E22" i="2" s="1"/>
  <c r="E18" i="2" l="1"/>
  <c r="E19" i="2"/>
  <c r="E23" i="2" l="1"/>
  <c r="E24" i="2" l="1"/>
  <c r="E25" i="2" s="1"/>
  <c r="E26" i="2" s="1"/>
  <c r="E27" i="2" l="1"/>
  <c r="XFD27" i="2" s="1"/>
  <c r="E28" i="2" l="1"/>
  <c r="E29" i="2" s="1"/>
  <c r="E30" i="2" s="1"/>
  <c r="G12" i="1"/>
  <c r="G13" i="1" l="1"/>
  <c r="G14" i="1"/>
  <c r="G15" i="1" s="1"/>
  <c r="E10" i="1" s="1"/>
  <c r="F2" i="2"/>
</calcChain>
</file>

<file path=xl/sharedStrings.xml><?xml version="1.0" encoding="utf-8"?>
<sst xmlns="http://schemas.openxmlformats.org/spreadsheetml/2006/main" count="336" uniqueCount="181">
  <si>
    <t>ZZF000100000</t>
  </si>
  <si>
    <t>YZS004000000</t>
  </si>
  <si>
    <t>직접노무비 * 4.75%</t>
  </si>
  <si>
    <t>1.01</t>
  </si>
  <si>
    <t>금  액</t>
  </si>
  <si>
    <t>B20</t>
  </si>
  <si>
    <t>C90</t>
  </si>
  <si>
    <t>20120321</t>
  </si>
  <si>
    <t>A20</t>
  </si>
  <si>
    <t>단위</t>
  </si>
  <si>
    <t>CB0</t>
  </si>
  <si>
    <t>A</t>
  </si>
  <si>
    <t>4.6</t>
  </si>
  <si>
    <t>재  료  비</t>
  </si>
  <si>
    <t>ZZA000200000</t>
  </si>
  <si>
    <t>YZA001000000</t>
  </si>
  <si>
    <t>DZZ+E10+E20+CE1+F30+F40+F10+F60+F70</t>
  </si>
  <si>
    <t>구        성        비</t>
  </si>
  <si>
    <t>CQ0</t>
  </si>
  <si>
    <t>공   급    가   액</t>
  </si>
  <si>
    <t>노   무   비</t>
  </si>
  <si>
    <t>공 사 원 가 계 산 서</t>
  </si>
  <si>
    <t>C30</t>
  </si>
  <si>
    <t>ZZC000100000</t>
  </si>
  <si>
    <t>2026년</t>
  </si>
  <si>
    <t>ZZB130100000</t>
  </si>
  <si>
    <t>ZZB300100000</t>
  </si>
  <si>
    <t>ZZB400100000</t>
  </si>
  <si>
    <t>DZZ</t>
  </si>
  <si>
    <t>1990889</t>
  </si>
  <si>
    <t>(재료비+직노+도급자관급) * 3.11%</t>
  </si>
  <si>
    <t>총     공     사     비</t>
  </si>
  <si>
    <t>직  접  재  료  비</t>
  </si>
  <si>
    <t>BZZ</t>
  </si>
  <si>
    <t>(AZZ+B10+Q10/1.1)*%%</t>
  </si>
  <si>
    <t>ZZB700100000</t>
  </si>
  <si>
    <t>부  가  가  치  세</t>
  </si>
  <si>
    <t>재   료   비</t>
  </si>
  <si>
    <t>공급가액 * 10%</t>
  </si>
  <si>
    <t>노무비*3.56%</t>
  </si>
  <si>
    <t>환경보전비</t>
  </si>
  <si>
    <t>10</t>
  </si>
  <si>
    <t>비        목</t>
  </si>
  <si>
    <t>경      비</t>
  </si>
  <si>
    <t>CD0</t>
  </si>
  <si>
    <t>5억미만, 일반건설공사(갑)</t>
  </si>
  <si>
    <t>직접노무비* 3.595%</t>
  </si>
  <si>
    <t>(재료비+직노+기계경비) * 0.5%</t>
  </si>
  <si>
    <t>BZZ*%%</t>
  </si>
  <si>
    <t>ZZ0000100000</t>
  </si>
  <si>
    <t>B10</t>
  </si>
  <si>
    <t>이              윤</t>
  </si>
  <si>
    <t>ZZB000100000</t>
  </si>
  <si>
    <t>공급가액</t>
  </si>
  <si>
    <t>ZZB130200000</t>
  </si>
  <si>
    <t>기   타    경   비</t>
  </si>
  <si>
    <t>(AZZ+B10+C30)*%%</t>
  </si>
  <si>
    <t>13.14</t>
  </si>
  <si>
    <t>일  반  관  리  비</t>
  </si>
  <si>
    <t>(BZZ+CZZ+E10)*%%</t>
  </si>
  <si>
    <t>작업설,부산물(△)</t>
  </si>
  <si>
    <t>담당</t>
  </si>
  <si>
    <t>P10*%%</t>
  </si>
  <si>
    <t>8</t>
  </si>
  <si>
    <t>CE0</t>
  </si>
  <si>
    <t>E20</t>
  </si>
  <si>
    <t>P30</t>
  </si>
  <si>
    <t>P30+Q10+Q20+Q30+Q40+Q50+Q60</t>
  </si>
  <si>
    <t>노  무  비</t>
  </si>
  <si>
    <t>부가세</t>
  </si>
  <si>
    <t>AZZ</t>
  </si>
  <si>
    <t>CB0*%%</t>
  </si>
  <si>
    <t>규      격</t>
  </si>
  <si>
    <t>[ 합           계 ]</t>
  </si>
  <si>
    <t>과장</t>
  </si>
  <si>
    <t>설계자</t>
  </si>
  <si>
    <t>56401047</t>
  </si>
  <si>
    <t>YZA002000000</t>
  </si>
  <si>
    <t>2026년 4월 30일 설계</t>
  </si>
  <si>
    <t>AZZ+BZZ+CZZ</t>
  </si>
  <si>
    <t>YZD014000000</t>
  </si>
  <si>
    <t>28861908</t>
  </si>
  <si>
    <t>ZZB120100000</t>
  </si>
  <si>
    <t>ZZD000100000</t>
  </si>
  <si>
    <t>YZD007000000</t>
  </si>
  <si>
    <t>모든 건설공사</t>
  </si>
  <si>
    <t>총   공   사    비</t>
  </si>
  <si>
    <t>CC0</t>
  </si>
  <si>
    <t>도      급      액</t>
  </si>
  <si>
    <t>금      액</t>
  </si>
  <si>
    <t>합      계</t>
  </si>
  <si>
    <t>국민  연금  보험료</t>
  </si>
  <si>
    <t>CZZ</t>
  </si>
  <si>
    <t>B10+B20</t>
  </si>
  <si>
    <t>3.56</t>
  </si>
  <si>
    <t>품      목</t>
  </si>
  <si>
    <t>국민  건강  보험료</t>
  </si>
  <si>
    <t>순   공   사   원   가</t>
  </si>
  <si>
    <t>0</t>
  </si>
  <si>
    <t>CT0</t>
  </si>
  <si>
    <t>P20</t>
  </si>
  <si>
    <t>A30</t>
  </si>
  <si>
    <t>건강보험료* 13.14%</t>
  </si>
  <si>
    <t>비      고</t>
  </si>
  <si>
    <t>간  접  노  무  비</t>
  </si>
  <si>
    <t>3.11</t>
  </si>
  <si>
    <t>공용 스마트 교육공간 인프라 구축(건축)</t>
  </si>
  <si>
    <t>DZZ*%%</t>
  </si>
  <si>
    <t>산업안전보건관리비</t>
  </si>
  <si>
    <t>YZS002000000</t>
  </si>
  <si>
    <t>C20+C30+C60+C70+C90+CA0+CB0+CC0+CD0+CE0+CE1+CH0+CH1+CH2+CH3+CH4+CQ0+CT0+CT1+CT2+CU0+CV0+CW0</t>
  </si>
  <si>
    <t>직  접  노  무  비</t>
  </si>
  <si>
    <t>비  고</t>
  </si>
  <si>
    <t>경        비</t>
  </si>
  <si>
    <t>노인장기요양보험료</t>
  </si>
  <si>
    <t>CA0</t>
  </si>
  <si>
    <t>3.595</t>
  </si>
  <si>
    <t>도급금액</t>
  </si>
  <si>
    <t xml:space="preserve">총공사비 : </t>
  </si>
  <si>
    <t>고  용  보  험  료</t>
  </si>
  <si>
    <t>직접노무비 * 2.3%</t>
  </si>
  <si>
    <t>수량</t>
  </si>
  <si>
    <t>P10+P20</t>
  </si>
  <si>
    <t/>
  </si>
  <si>
    <t>도급액</t>
  </si>
  <si>
    <t>ZZB140100000</t>
  </si>
  <si>
    <t>2.3</t>
  </si>
  <si>
    <t>간  접  재  료  비</t>
  </si>
  <si>
    <t>노무비 * 1.01%</t>
  </si>
  <si>
    <t>ZZB200100000</t>
  </si>
  <si>
    <t xml:space="preserve">  개 요 : 공용 스마트 교육공간 인프라 구축(건축)</t>
  </si>
  <si>
    <t>P10</t>
  </si>
  <si>
    <t>A10+A20-A30</t>
  </si>
  <si>
    <t>공 종 별 내 역 서</t>
  </si>
  <si>
    <t>산  재  보  험  료</t>
  </si>
  <si>
    <t>[ 소          계 ]</t>
  </si>
  <si>
    <t>[7등급+7등급미만] 130억 미만 ~ 81억(고시금액) 이상</t>
  </si>
  <si>
    <t>E10</t>
  </si>
  <si>
    <t>A10</t>
  </si>
  <si>
    <t>산출경비(기계경비)</t>
  </si>
  <si>
    <t>0.5</t>
  </si>
  <si>
    <t>검수자</t>
  </si>
  <si>
    <t>(AZZ+BZZ)*%%</t>
  </si>
  <si>
    <t>YZS001000000</t>
  </si>
  <si>
    <t>15</t>
  </si>
  <si>
    <t>퇴직  공제  부금비</t>
  </si>
  <si>
    <t>B10*%%</t>
  </si>
  <si>
    <t>YZS005000000</t>
  </si>
  <si>
    <t>YZS003000000</t>
  </si>
  <si>
    <t>단  가</t>
  </si>
  <si>
    <t>CH0</t>
  </si>
  <si>
    <t>ZZA000100000</t>
  </si>
  <si>
    <t>계</t>
  </si>
  <si>
    <t>ZZB110100000</t>
  </si>
  <si>
    <t>W10</t>
  </si>
  <si>
    <t>설 계 서 용 지 (갑 지)</t>
  </si>
  <si>
    <t>4.75</t>
  </si>
  <si>
    <t>공사기간 1개월미만 제외</t>
  </si>
  <si>
    <t>공사기간 1개월미만 제외</t>
    <phoneticPr fontId="12" type="noConversion"/>
  </si>
  <si>
    <t>천원단위절삭</t>
    <phoneticPr fontId="12" type="noConversion"/>
  </si>
  <si>
    <t>직접노무비* 12%</t>
    <phoneticPr fontId="12" type="noConversion"/>
  </si>
  <si>
    <t>추정금액 50억원이상 건설공사</t>
    <phoneticPr fontId="12" type="noConversion"/>
  </si>
  <si>
    <t>석면분담금</t>
    <phoneticPr fontId="12" type="noConversion"/>
  </si>
  <si>
    <t>임금채권부담금</t>
    <phoneticPr fontId="12" type="noConversion"/>
  </si>
  <si>
    <t>(노) * 0.09%</t>
    <phoneticPr fontId="12" type="noConversion"/>
  </si>
  <si>
    <t>(노) * 0.006%</t>
    <phoneticPr fontId="12" type="noConversion"/>
  </si>
  <si>
    <t>대</t>
    <phoneticPr fontId="12" type="noConversion"/>
  </si>
  <si>
    <t>만단위 이하 절사</t>
    <phoneticPr fontId="12" type="noConversion"/>
  </si>
  <si>
    <t>계 * 8%</t>
    <phoneticPr fontId="12" type="noConversion"/>
  </si>
  <si>
    <t>(재료비+노무비)* 5%</t>
    <phoneticPr fontId="12" type="noConversion"/>
  </si>
  <si>
    <t>공사명: 동산도서관 8층 옥상방수공사</t>
    <phoneticPr fontId="12" type="noConversion"/>
  </si>
  <si>
    <t>바탕정리</t>
    <phoneticPr fontId="12" type="noConversion"/>
  </si>
  <si>
    <t>바닥</t>
    <phoneticPr fontId="12" type="noConversion"/>
  </si>
  <si>
    <t>우레탄 복합방수</t>
    <phoneticPr fontId="12" type="noConversion"/>
  </si>
  <si>
    <t>장비대</t>
    <phoneticPr fontId="12" type="noConversion"/>
  </si>
  <si>
    <t>㎡</t>
    <phoneticPr fontId="12" type="noConversion"/>
  </si>
  <si>
    <t>(노무비+경비+일반관리비) * 15%</t>
    <phoneticPr fontId="12" type="noConversion"/>
  </si>
  <si>
    <t>벽부용 / W15CM 얀크로스 618</t>
    <phoneticPr fontId="12" type="noConversion"/>
  </si>
  <si>
    <t>기존면 그라인딩</t>
    <phoneticPr fontId="12" type="noConversion"/>
  </si>
  <si>
    <t>우레탄 방수_부직포 포함,
(균열부위 보수 포함)</t>
    <phoneticPr fontId="12" type="noConversion"/>
  </si>
  <si>
    <t>바닥 3mm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</si>
</sst>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;\-#,###;#"/>
    <numFmt numFmtId="177" formatCode="#,###;\-#,###;#;"/>
    <numFmt numFmtId="178" formatCode="#,##0.00#;\-#,##0.00#;#"/>
  </numFmts>
  <fonts count="17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16"/>
      <color theme="1"/>
      <name val="맑은 고딕"/>
      <family val="2"/>
      <scheme val="minor"/>
    </font>
    <font>
      <sz val="24"/>
      <color theme="1"/>
      <name val="맑은 고딕"/>
      <family val="2"/>
      <scheme val="minor"/>
    </font>
    <font>
      <sz val="11"/>
      <color theme="1"/>
      <name val="맑은 고딕"/>
      <family val="3"/>
    </font>
    <font>
      <sz val="32"/>
      <color theme="1"/>
      <name val="맑은 고딕"/>
      <family val="2"/>
      <scheme val="minor"/>
    </font>
    <font>
      <sz val="12"/>
      <color theme="1"/>
      <name val="맑은 고딕"/>
      <family val="2"/>
      <scheme val="minor"/>
    </font>
    <font>
      <sz val="11.2"/>
      <color theme="1"/>
      <name val="맑은 고딕"/>
      <family val="2"/>
      <scheme val="minor"/>
    </font>
    <font>
      <sz val="1.6"/>
      <color theme="1"/>
      <name val="맑은 고딕"/>
      <family val="2"/>
      <scheme val="minor"/>
    </font>
    <font>
      <b/>
      <sz val="11"/>
      <color theme="1"/>
      <name val="맑은 고딕"/>
      <family val="3"/>
    </font>
    <font>
      <sz val="17.600000000000001"/>
      <color theme="1"/>
      <name val="맑은 고딕"/>
      <family val="2"/>
      <scheme val="minor"/>
    </font>
    <font>
      <b/>
      <u/>
      <sz val="16"/>
      <color theme="1"/>
      <name val="돋움체"/>
      <family val="3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3" fillId="0" borderId="0">
      <alignment vertical="center"/>
    </xf>
    <xf numFmtId="0" fontId="1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65">
    <xf numFmtId="0" fontId="0" fillId="0" borderId="0" xfId="0"/>
    <xf numFmtId="178" fontId="4" fillId="0" borderId="8" xfId="0" applyNumberFormat="1" applyFont="1" applyBorder="1" applyAlignment="1">
      <alignment horizontal="right" vertical="center" shrinkToFit="1"/>
    </xf>
    <xf numFmtId="177" fontId="4" fillId="0" borderId="8" xfId="0" applyNumberFormat="1" applyFont="1" applyBorder="1" applyAlignment="1">
      <alignment horizontal="right" vertical="center" shrinkToFit="1"/>
    </xf>
    <xf numFmtId="176" fontId="4" fillId="0" borderId="8" xfId="0" applyNumberFormat="1" applyFont="1" applyBorder="1" applyAlignment="1">
      <alignment horizontal="right" vertical="center" shrinkToFit="1"/>
    </xf>
    <xf numFmtId="0" fontId="4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left" vertical="center" shrinkToFit="1"/>
    </xf>
    <xf numFmtId="0" fontId="4" fillId="0" borderId="8" xfId="0" applyFont="1" applyBorder="1" applyAlignment="1">
      <alignment horizontal="right" vertical="center" shrinkToFit="1"/>
    </xf>
    <xf numFmtId="0" fontId="4" fillId="0" borderId="8" xfId="0" applyFont="1" applyBorder="1" applyAlignment="1">
      <alignment horizontal="center" vertical="center" wrapText="1"/>
    </xf>
    <xf numFmtId="41" fontId="4" fillId="0" borderId="8" xfId="3" applyFont="1" applyBorder="1" applyAlignment="1">
      <alignment horizontal="right" vertical="center" shrinkToFit="1"/>
    </xf>
    <xf numFmtId="177" fontId="0" fillId="0" borderId="0" xfId="0" applyNumberFormat="1"/>
    <xf numFmtId="41" fontId="4" fillId="0" borderId="8" xfId="3" applyFont="1" applyBorder="1" applyAlignment="1">
      <alignment horizontal="center" vertical="center" shrinkToFit="1"/>
    </xf>
    <xf numFmtId="41" fontId="4" fillId="0" borderId="8" xfId="3" applyFont="1" applyBorder="1" applyAlignment="1">
      <alignment horizontal="left" vertical="center" shrinkToFit="1"/>
    </xf>
    <xf numFmtId="0" fontId="0" fillId="0" borderId="0" xfId="0" applyAlignment="1">
      <alignment vertical="center"/>
    </xf>
    <xf numFmtId="0" fontId="16" fillId="0" borderId="8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 shrinkToFit="1"/>
    </xf>
    <xf numFmtId="0" fontId="8" fillId="0" borderId="1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0" fillId="0" borderId="6" xfId="0" applyFont="1" applyBorder="1" applyAlignment="1">
      <alignment horizontal="right" vertical="center"/>
    </xf>
    <xf numFmtId="0" fontId="10" fillId="0" borderId="6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77" fontId="7" fillId="0" borderId="4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2" xr:uid="{88E9793F-7303-4EB5-AA2D-474AE425E093}"/>
    <cellStyle name="표준 2 2" xfId="1" xr:uid="{5BACB2DD-698B-493B-8987-1F7CA6E414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P17"/>
  <sheetViews>
    <sheetView view="pageBreakPreview" topLeftCell="A3" zoomScaleNormal="100" zoomScaleSheetLayoutView="100" workbookViewId="0">
      <selection activeCell="I36" sqref="I36"/>
    </sheetView>
  </sheetViews>
  <sheetFormatPr defaultColWidth="9.125" defaultRowHeight="16.5" x14ac:dyDescent="0.3"/>
  <cols>
    <col min="1" max="1" width="1.25" customWidth="1"/>
    <col min="2" max="2" width="11.25" customWidth="1"/>
    <col min="3" max="4" width="12.5" customWidth="1"/>
    <col min="5" max="5" width="11.25" customWidth="1"/>
    <col min="6" max="7" width="12.5" customWidth="1"/>
    <col min="8" max="8" width="11.25" customWidth="1"/>
    <col min="9" max="10" width="12.5" customWidth="1"/>
    <col min="11" max="11" width="11.25" customWidth="1"/>
    <col min="12" max="17" width="12.5" customWidth="1"/>
  </cols>
  <sheetData>
    <row r="1" spans="1:16" ht="90" customHeight="1" thickBot="1" x14ac:dyDescent="0.9">
      <c r="B1" s="49" t="s">
        <v>155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ht="52.5" customHeight="1" thickBot="1" x14ac:dyDescent="0.35">
      <c r="A2" s="48" t="s">
        <v>123</v>
      </c>
      <c r="B2" s="50" t="s">
        <v>74</v>
      </c>
      <c r="C2" s="51" t="s">
        <v>123</v>
      </c>
      <c r="D2" s="52"/>
      <c r="E2" s="50" t="s">
        <v>61</v>
      </c>
      <c r="F2" s="51" t="s">
        <v>123</v>
      </c>
      <c r="G2" s="52"/>
      <c r="H2" s="50" t="s">
        <v>141</v>
      </c>
      <c r="I2" s="51" t="s">
        <v>123</v>
      </c>
      <c r="J2" s="52"/>
      <c r="K2" s="50" t="s">
        <v>75</v>
      </c>
      <c r="L2" s="51" t="s">
        <v>123</v>
      </c>
      <c r="M2" s="52"/>
      <c r="N2" s="51" t="s">
        <v>78</v>
      </c>
      <c r="O2" s="53"/>
      <c r="P2" s="52"/>
    </row>
    <row r="3" spans="1:16" ht="37.5" customHeight="1" x14ac:dyDescent="0.3">
      <c r="B3" s="43" t="s">
        <v>123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5"/>
    </row>
    <row r="4" spans="1:16" ht="37.5" customHeight="1" x14ac:dyDescent="0.3">
      <c r="B4" s="46" t="s">
        <v>123</v>
      </c>
      <c r="C4" s="47" t="s">
        <v>24</v>
      </c>
      <c r="D4" s="47"/>
      <c r="E4" s="47" t="s">
        <v>123</v>
      </c>
      <c r="F4" s="47"/>
      <c r="G4" s="47"/>
      <c r="H4" s="47"/>
      <c r="I4" s="47"/>
      <c r="J4" s="47"/>
      <c r="K4" s="47"/>
      <c r="L4" s="47"/>
      <c r="M4" s="47"/>
      <c r="N4" s="47"/>
      <c r="O4" s="47"/>
      <c r="P4" s="48"/>
    </row>
    <row r="5" spans="1:16" ht="15" customHeight="1" x14ac:dyDescent="0.3">
      <c r="B5" s="21" t="s">
        <v>123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5"/>
    </row>
    <row r="6" spans="1:16" ht="52.5" customHeight="1" x14ac:dyDescent="0.3">
      <c r="B6" s="21" t="s">
        <v>123</v>
      </c>
      <c r="C6" s="42" t="s">
        <v>106</v>
      </c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25" t="s">
        <v>123</v>
      </c>
    </row>
    <row r="7" spans="1:16" ht="56.25" customHeight="1" x14ac:dyDescent="0.3">
      <c r="B7" s="21" t="s">
        <v>123</v>
      </c>
      <c r="C7" s="26" t="s">
        <v>123</v>
      </c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5" t="s">
        <v>123</v>
      </c>
    </row>
    <row r="8" spans="1:16" ht="52.5" customHeight="1" x14ac:dyDescent="0.3">
      <c r="B8" s="21" t="s">
        <v>123</v>
      </c>
      <c r="C8" s="41" t="s">
        <v>130</v>
      </c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25" t="s">
        <v>123</v>
      </c>
    </row>
    <row r="9" spans="1:16" ht="37.5" customHeight="1" x14ac:dyDescent="0.3">
      <c r="B9" s="21" t="s">
        <v>123</v>
      </c>
      <c r="C9" s="26" t="s">
        <v>123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5" t="s">
        <v>123</v>
      </c>
    </row>
    <row r="10" spans="1:16" ht="52.5" customHeight="1" x14ac:dyDescent="0.3">
      <c r="B10" s="21" t="s">
        <v>123</v>
      </c>
      <c r="C10" s="22" t="s">
        <v>118</v>
      </c>
      <c r="D10" s="22"/>
      <c r="E10" s="23" t="str">
        <f>" 일금 "&amp;NUMBERSTRING(G15, 1)&amp;"원정 ("&amp;TEXT(G15, "#,###원")&amp;")"</f>
        <v xml:space="preserve"> 일금 영원정 (원)</v>
      </c>
      <c r="F10" s="23"/>
      <c r="G10" s="23"/>
      <c r="H10" s="23"/>
      <c r="I10" s="23"/>
      <c r="J10" s="23"/>
      <c r="K10" s="23"/>
      <c r="L10" s="23"/>
      <c r="M10" s="23"/>
      <c r="N10" s="23"/>
      <c r="O10" s="24" t="s">
        <v>123</v>
      </c>
      <c r="P10" s="25"/>
    </row>
    <row r="11" spans="1:16" ht="37.5" customHeight="1" x14ac:dyDescent="0.3">
      <c r="B11" s="21" t="s">
        <v>123</v>
      </c>
      <c r="C11" s="26" t="s">
        <v>123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4"/>
      <c r="P11" s="25" t="s">
        <v>123</v>
      </c>
    </row>
    <row r="12" spans="1:16" ht="33.75" customHeight="1" x14ac:dyDescent="0.3">
      <c r="B12" s="21" t="s">
        <v>123</v>
      </c>
      <c r="D12" s="38" t="s">
        <v>117</v>
      </c>
      <c r="E12" s="35" t="s">
        <v>53</v>
      </c>
      <c r="F12" s="36"/>
      <c r="G12" s="30">
        <f>'원가계산서(방수)'!E27</f>
        <v>0</v>
      </c>
      <c r="H12" s="31"/>
      <c r="I12" s="31"/>
      <c r="J12" s="35" t="s">
        <v>123</v>
      </c>
      <c r="K12" s="37"/>
      <c r="L12" s="37"/>
      <c r="M12" s="37"/>
      <c r="N12" s="36"/>
      <c r="P12" s="25" t="s">
        <v>123</v>
      </c>
    </row>
    <row r="13" spans="1:16" ht="33.75" customHeight="1" x14ac:dyDescent="0.3">
      <c r="B13" s="21" t="s">
        <v>123</v>
      </c>
      <c r="D13" s="39"/>
      <c r="E13" s="35" t="s">
        <v>69</v>
      </c>
      <c r="F13" s="36"/>
      <c r="G13" s="30">
        <f>'원가계산서(방수)'!E28</f>
        <v>0</v>
      </c>
      <c r="H13" s="31"/>
      <c r="I13" s="31"/>
      <c r="J13" s="35" t="s">
        <v>123</v>
      </c>
      <c r="K13" s="37"/>
      <c r="L13" s="37"/>
      <c r="M13" s="37"/>
      <c r="N13" s="36"/>
      <c r="P13" s="25" t="s">
        <v>123</v>
      </c>
    </row>
    <row r="14" spans="1:16" ht="33.75" customHeight="1" x14ac:dyDescent="0.3">
      <c r="B14" s="21" t="s">
        <v>123</v>
      </c>
      <c r="D14" s="40"/>
      <c r="E14" s="35" t="s">
        <v>124</v>
      </c>
      <c r="F14" s="36"/>
      <c r="G14" s="30">
        <f>'원가계산서(방수)'!E29</f>
        <v>0</v>
      </c>
      <c r="H14" s="31"/>
      <c r="I14" s="31"/>
      <c r="J14" s="35" t="s">
        <v>123</v>
      </c>
      <c r="K14" s="37"/>
      <c r="L14" s="37"/>
      <c r="M14" s="37"/>
      <c r="N14" s="36"/>
      <c r="P14" s="25" t="s">
        <v>123</v>
      </c>
    </row>
    <row r="15" spans="1:16" ht="33.75" customHeight="1" x14ac:dyDescent="0.3">
      <c r="B15" s="21" t="s">
        <v>123</v>
      </c>
      <c r="D15" s="27" t="s">
        <v>31</v>
      </c>
      <c r="E15" s="28"/>
      <c r="F15" s="29"/>
      <c r="G15" s="30">
        <f>TRUNC(G14, -4)</f>
        <v>0</v>
      </c>
      <c r="H15" s="31"/>
      <c r="I15" s="31"/>
      <c r="J15" s="32" t="s">
        <v>159</v>
      </c>
      <c r="K15" s="33"/>
      <c r="L15" s="33"/>
      <c r="M15" s="33"/>
      <c r="N15" s="34"/>
      <c r="P15" s="25" t="s">
        <v>123</v>
      </c>
    </row>
    <row r="16" spans="1:16" ht="0.75" customHeight="1" x14ac:dyDescent="0.3">
      <c r="B16" s="21" t="s">
        <v>123</v>
      </c>
      <c r="C16" s="24"/>
      <c r="D16" s="26" t="s">
        <v>123</v>
      </c>
      <c r="E16" s="26"/>
      <c r="F16" s="26"/>
      <c r="G16" s="26"/>
      <c r="H16" s="26"/>
      <c r="I16" s="26"/>
      <c r="J16" s="26"/>
      <c r="K16" s="26"/>
      <c r="L16" s="26"/>
      <c r="M16" s="26"/>
      <c r="N16" s="26"/>
      <c r="P16" s="25" t="s">
        <v>123</v>
      </c>
    </row>
    <row r="17" spans="2:16" ht="33.75" customHeight="1" thickBot="1" x14ac:dyDescent="0.35">
      <c r="B17" s="18" t="s">
        <v>123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0"/>
    </row>
  </sheetData>
  <mergeCells count="60">
    <mergeCell ref="B1:P1"/>
    <mergeCell ref="A2"/>
    <mergeCell ref="B2"/>
    <mergeCell ref="C2:D2"/>
    <mergeCell ref="E2"/>
    <mergeCell ref="F2:G2"/>
    <mergeCell ref="H2"/>
    <mergeCell ref="I2:J2"/>
    <mergeCell ref="K2"/>
    <mergeCell ref="L2:M2"/>
    <mergeCell ref="N2:P2"/>
    <mergeCell ref="B3:P3"/>
    <mergeCell ref="B4"/>
    <mergeCell ref="C4:D4"/>
    <mergeCell ref="E4:P4"/>
    <mergeCell ref="B5:P5"/>
    <mergeCell ref="B6"/>
    <mergeCell ref="C6:O6"/>
    <mergeCell ref="P6"/>
    <mergeCell ref="B7"/>
    <mergeCell ref="C7:O7"/>
    <mergeCell ref="P7"/>
    <mergeCell ref="B8"/>
    <mergeCell ref="C8:O8"/>
    <mergeCell ref="P8"/>
    <mergeCell ref="B9"/>
    <mergeCell ref="C9:O9"/>
    <mergeCell ref="P9"/>
    <mergeCell ref="B11"/>
    <mergeCell ref="C11:O11"/>
    <mergeCell ref="P11"/>
    <mergeCell ref="B12"/>
    <mergeCell ref="E12:F12"/>
    <mergeCell ref="G12:I12"/>
    <mergeCell ref="J12:N12"/>
    <mergeCell ref="P12"/>
    <mergeCell ref="J14:N14"/>
    <mergeCell ref="P14"/>
    <mergeCell ref="D12:D14"/>
    <mergeCell ref="B13"/>
    <mergeCell ref="E13:F13"/>
    <mergeCell ref="G13:I13"/>
    <mergeCell ref="J13:N13"/>
    <mergeCell ref="P13"/>
    <mergeCell ref="B17:P17"/>
    <mergeCell ref="B10"/>
    <mergeCell ref="C10:D10"/>
    <mergeCell ref="E10:N10"/>
    <mergeCell ref="O10:P10"/>
    <mergeCell ref="B16:C16"/>
    <mergeCell ref="D16:N16"/>
    <mergeCell ref="P16"/>
    <mergeCell ref="B15"/>
    <mergeCell ref="D15:F15"/>
    <mergeCell ref="G15:I15"/>
    <mergeCell ref="J15:N15"/>
    <mergeCell ref="P15"/>
    <mergeCell ref="B14"/>
    <mergeCell ref="E14:F14"/>
    <mergeCell ref="G14:I14"/>
  </mergeCells>
  <phoneticPr fontId="12" type="noConversion"/>
  <pageMargins left="0.78740157480314954" right="0" top="0.39370078740157477" bottom="0.37735849056603776" header="0" footer="0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XFD30"/>
  <sheetViews>
    <sheetView tabSelected="1" view="pageBreakPreview" topLeftCell="B1" zoomScale="85" zoomScaleNormal="100" zoomScaleSheetLayoutView="85" workbookViewId="0">
      <selection sqref="A1:G1"/>
    </sheetView>
  </sheetViews>
  <sheetFormatPr defaultColWidth="9.125" defaultRowHeight="16.5" x14ac:dyDescent="0.3"/>
  <cols>
    <col min="1" max="1" width="9.125" hidden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8" max="15" width="9.125" hidden="1"/>
  </cols>
  <sheetData>
    <row r="1" spans="1:15" ht="24" customHeight="1" x14ac:dyDescent="0.3">
      <c r="A1" s="55" t="s">
        <v>21</v>
      </c>
      <c r="B1" s="55"/>
      <c r="C1" s="55"/>
      <c r="D1" s="55"/>
      <c r="E1" s="55"/>
      <c r="F1" s="55"/>
      <c r="G1" s="55"/>
    </row>
    <row r="2" spans="1:15" ht="21.95" customHeight="1" x14ac:dyDescent="0.3">
      <c r="A2" s="56" t="str">
        <f>내역서!A2</f>
        <v>공사명: 동산도서관 8층 옥상방수공사</v>
      </c>
      <c r="B2" s="56"/>
      <c r="C2" s="56"/>
      <c r="D2" s="56"/>
      <c r="E2" s="56"/>
      <c r="F2" s="54" t="str">
        <f>"금액: 일금  "&amp;NUMBERSTRING(E30,1)&amp;"원정("&amp;TEXT(E30,"#,###원")&amp;")"</f>
        <v>금액: 일금  영원정(원)</v>
      </c>
      <c r="G2" s="54"/>
    </row>
    <row r="3" spans="1:15" ht="21.95" customHeight="1" x14ac:dyDescent="0.3">
      <c r="A3" s="5" t="s">
        <v>123</v>
      </c>
      <c r="B3" s="57" t="s">
        <v>42</v>
      </c>
      <c r="C3" s="58"/>
      <c r="D3" s="59"/>
      <c r="E3" s="5" t="s">
        <v>89</v>
      </c>
      <c r="F3" s="5" t="s">
        <v>17</v>
      </c>
      <c r="G3" s="5" t="s">
        <v>103</v>
      </c>
      <c r="H3" s="5" t="s">
        <v>11</v>
      </c>
      <c r="I3" s="5" t="s">
        <v>63</v>
      </c>
    </row>
    <row r="4" spans="1:15" ht="21.95" customHeight="1" x14ac:dyDescent="0.3">
      <c r="A4" s="7" t="s">
        <v>138</v>
      </c>
      <c r="B4" s="60" t="s">
        <v>97</v>
      </c>
      <c r="C4" s="60" t="s">
        <v>37</v>
      </c>
      <c r="D4" s="6" t="s">
        <v>32</v>
      </c>
      <c r="E4" s="2">
        <f>내역서!F28</f>
        <v>0</v>
      </c>
      <c r="F4" s="7"/>
      <c r="G4" s="7"/>
      <c r="H4" s="8">
        <v>100</v>
      </c>
      <c r="I4" s="7" t="s">
        <v>32</v>
      </c>
      <c r="J4" s="7" t="s">
        <v>98</v>
      </c>
      <c r="K4" s="7" t="s">
        <v>76</v>
      </c>
      <c r="L4" s="8">
        <v>56401047</v>
      </c>
      <c r="M4" s="7" t="s">
        <v>98</v>
      </c>
      <c r="N4" s="7" t="s">
        <v>7</v>
      </c>
      <c r="O4" s="7" t="s">
        <v>49</v>
      </c>
    </row>
    <row r="5" spans="1:15" ht="21.95" customHeight="1" x14ac:dyDescent="0.3">
      <c r="A5" s="7" t="s">
        <v>8</v>
      </c>
      <c r="B5" s="61"/>
      <c r="C5" s="61"/>
      <c r="D5" s="6" t="s">
        <v>127</v>
      </c>
      <c r="E5" s="2">
        <f>TRUNC(, 0)</f>
        <v>0</v>
      </c>
      <c r="F5" s="7"/>
      <c r="G5" s="7"/>
      <c r="H5" s="8">
        <v>110</v>
      </c>
      <c r="I5" s="7" t="s">
        <v>127</v>
      </c>
      <c r="J5" s="7" t="s">
        <v>98</v>
      </c>
      <c r="K5" s="7" t="s">
        <v>123</v>
      </c>
      <c r="L5" s="8">
        <v>0</v>
      </c>
      <c r="M5" s="7" t="s">
        <v>98</v>
      </c>
      <c r="N5" s="7"/>
      <c r="O5" s="7" t="s">
        <v>15</v>
      </c>
    </row>
    <row r="6" spans="1:15" ht="21.95" customHeight="1" x14ac:dyDescent="0.3">
      <c r="A6" s="7" t="s">
        <v>101</v>
      </c>
      <c r="B6" s="61"/>
      <c r="C6" s="61"/>
      <c r="D6" s="6" t="s">
        <v>60</v>
      </c>
      <c r="E6" s="2">
        <f>TRUNC(, 0)</f>
        <v>0</v>
      </c>
      <c r="F6" s="7"/>
      <c r="G6" s="7"/>
      <c r="H6" s="8">
        <v>120</v>
      </c>
      <c r="I6" s="7" t="s">
        <v>60</v>
      </c>
      <c r="J6" s="7" t="s">
        <v>98</v>
      </c>
      <c r="K6" s="7" t="s">
        <v>123</v>
      </c>
      <c r="L6" s="8">
        <v>0</v>
      </c>
      <c r="M6" s="7" t="s">
        <v>98</v>
      </c>
      <c r="N6" s="7"/>
      <c r="O6" s="7" t="s">
        <v>77</v>
      </c>
    </row>
    <row r="7" spans="1:15" ht="21.95" customHeight="1" x14ac:dyDescent="0.3">
      <c r="A7" s="7" t="s">
        <v>70</v>
      </c>
      <c r="B7" s="61"/>
      <c r="C7" s="62"/>
      <c r="D7" s="6" t="s">
        <v>135</v>
      </c>
      <c r="E7" s="2">
        <f>TRUNC(E4+E5-E6, 0)</f>
        <v>0</v>
      </c>
      <c r="F7" s="7"/>
      <c r="G7" s="7"/>
      <c r="H7" s="8">
        <v>190</v>
      </c>
      <c r="I7" s="7" t="s">
        <v>135</v>
      </c>
      <c r="J7" s="7" t="s">
        <v>98</v>
      </c>
      <c r="K7" s="7" t="s">
        <v>132</v>
      </c>
      <c r="L7" s="8">
        <v>56401047</v>
      </c>
      <c r="M7" s="7" t="s">
        <v>98</v>
      </c>
      <c r="N7" s="7"/>
      <c r="O7" s="7" t="s">
        <v>143</v>
      </c>
    </row>
    <row r="8" spans="1:15" ht="21.95" customHeight="1" x14ac:dyDescent="0.3">
      <c r="A8" s="7" t="s">
        <v>50</v>
      </c>
      <c r="B8" s="61"/>
      <c r="C8" s="60" t="s">
        <v>20</v>
      </c>
      <c r="D8" s="6" t="s">
        <v>111</v>
      </c>
      <c r="E8" s="2">
        <f>내역서!H28</f>
        <v>0</v>
      </c>
      <c r="F8" s="7"/>
      <c r="G8" s="7"/>
      <c r="H8" s="8">
        <v>200</v>
      </c>
      <c r="I8" s="7" t="s">
        <v>111</v>
      </c>
      <c r="J8" s="7" t="s">
        <v>98</v>
      </c>
      <c r="K8" s="7" t="s">
        <v>81</v>
      </c>
      <c r="L8" s="8">
        <v>28861908</v>
      </c>
      <c r="M8" s="7" t="s">
        <v>98</v>
      </c>
      <c r="N8" s="7"/>
      <c r="O8" s="7" t="s">
        <v>151</v>
      </c>
    </row>
    <row r="9" spans="1:15" ht="21.95" customHeight="1" x14ac:dyDescent="0.3">
      <c r="A9" s="7" t="s">
        <v>5</v>
      </c>
      <c r="B9" s="61"/>
      <c r="C9" s="61"/>
      <c r="D9" s="6" t="s">
        <v>104</v>
      </c>
      <c r="E9" s="2">
        <f>TRUNC(E8*0.12, 0)</f>
        <v>0</v>
      </c>
      <c r="F9" s="7" t="s">
        <v>160</v>
      </c>
      <c r="G9" s="7"/>
      <c r="H9" s="8">
        <v>210</v>
      </c>
      <c r="I9" s="7" t="s">
        <v>104</v>
      </c>
      <c r="J9" s="7" t="s">
        <v>144</v>
      </c>
      <c r="K9" s="7" t="s">
        <v>146</v>
      </c>
      <c r="L9" s="8">
        <v>4329286</v>
      </c>
      <c r="M9" s="7" t="s">
        <v>98</v>
      </c>
      <c r="N9" s="7"/>
      <c r="O9" s="7" t="s">
        <v>14</v>
      </c>
    </row>
    <row r="10" spans="1:15" ht="21.95" customHeight="1" x14ac:dyDescent="0.3">
      <c r="A10" s="7" t="s">
        <v>33</v>
      </c>
      <c r="B10" s="61"/>
      <c r="C10" s="62"/>
      <c r="D10" s="6" t="s">
        <v>135</v>
      </c>
      <c r="E10" s="2">
        <f>TRUNC(E8+E9, 0)</f>
        <v>0</v>
      </c>
      <c r="F10" s="7"/>
      <c r="G10" s="7"/>
      <c r="H10" s="8">
        <v>290</v>
      </c>
      <c r="I10" s="7" t="s">
        <v>135</v>
      </c>
      <c r="J10" s="7" t="s">
        <v>98</v>
      </c>
      <c r="K10" s="7" t="s">
        <v>93</v>
      </c>
      <c r="L10" s="8">
        <v>33191194</v>
      </c>
      <c r="M10" s="7" t="s">
        <v>98</v>
      </c>
      <c r="N10" s="7"/>
      <c r="O10" s="7" t="s">
        <v>109</v>
      </c>
    </row>
    <row r="11" spans="1:15" ht="21.95" customHeight="1" x14ac:dyDescent="0.3">
      <c r="A11" s="7" t="s">
        <v>22</v>
      </c>
      <c r="B11" s="61"/>
      <c r="C11" s="60" t="s">
        <v>113</v>
      </c>
      <c r="D11" s="6" t="s">
        <v>139</v>
      </c>
      <c r="E11" s="2">
        <f>내역서!J28</f>
        <v>0</v>
      </c>
      <c r="F11" s="7"/>
      <c r="G11" s="7"/>
      <c r="H11" s="8">
        <v>3100</v>
      </c>
      <c r="I11" s="7" t="s">
        <v>139</v>
      </c>
      <c r="J11" s="7" t="s">
        <v>98</v>
      </c>
      <c r="K11" s="7" t="s">
        <v>29</v>
      </c>
      <c r="L11" s="8">
        <v>1990889</v>
      </c>
      <c r="M11" s="7" t="s">
        <v>98</v>
      </c>
      <c r="N11" s="7"/>
      <c r="O11" s="7" t="s">
        <v>52</v>
      </c>
    </row>
    <row r="12" spans="1:15" ht="21.95" customHeight="1" x14ac:dyDescent="0.3">
      <c r="A12" s="7" t="s">
        <v>6</v>
      </c>
      <c r="B12" s="61"/>
      <c r="C12" s="61"/>
      <c r="D12" s="6" t="s">
        <v>134</v>
      </c>
      <c r="E12" s="2">
        <f>TRUNC(E10*0.0356, 0)</f>
        <v>0</v>
      </c>
      <c r="F12" s="7" t="s">
        <v>39</v>
      </c>
      <c r="G12" s="7" t="s">
        <v>85</v>
      </c>
      <c r="H12" s="8">
        <v>3300</v>
      </c>
      <c r="I12" s="7" t="s">
        <v>134</v>
      </c>
      <c r="J12" s="7" t="s">
        <v>94</v>
      </c>
      <c r="K12" s="7" t="s">
        <v>48</v>
      </c>
      <c r="L12" s="8">
        <v>1181606</v>
      </c>
      <c r="M12" s="7" t="s">
        <v>98</v>
      </c>
      <c r="N12" s="7"/>
      <c r="O12" s="7" t="s">
        <v>153</v>
      </c>
    </row>
    <row r="13" spans="1:15" ht="21.95" customHeight="1" x14ac:dyDescent="0.3">
      <c r="A13" s="7" t="s">
        <v>115</v>
      </c>
      <c r="B13" s="61"/>
      <c r="C13" s="61"/>
      <c r="D13" s="6" t="s">
        <v>119</v>
      </c>
      <c r="E13" s="2">
        <f>TRUNC(E10*0.0101, 0)</f>
        <v>0</v>
      </c>
      <c r="F13" s="7" t="s">
        <v>128</v>
      </c>
      <c r="G13" s="7" t="s">
        <v>136</v>
      </c>
      <c r="H13" s="8">
        <v>3400</v>
      </c>
      <c r="I13" s="7" t="s">
        <v>119</v>
      </c>
      <c r="J13" s="7" t="s">
        <v>3</v>
      </c>
      <c r="K13" s="7" t="s">
        <v>48</v>
      </c>
      <c r="L13" s="8">
        <v>335231</v>
      </c>
      <c r="M13" s="7" t="s">
        <v>98</v>
      </c>
      <c r="N13" s="7"/>
      <c r="O13" s="7" t="s">
        <v>82</v>
      </c>
    </row>
    <row r="14" spans="1:15" ht="21.95" customHeight="1" x14ac:dyDescent="0.3">
      <c r="A14" s="7" t="s">
        <v>10</v>
      </c>
      <c r="B14" s="61"/>
      <c r="C14" s="61"/>
      <c r="D14" s="6" t="s">
        <v>96</v>
      </c>
      <c r="E14" s="2"/>
      <c r="F14" s="7" t="s">
        <v>46</v>
      </c>
      <c r="G14" s="7" t="s">
        <v>158</v>
      </c>
      <c r="H14" s="8">
        <v>3500</v>
      </c>
      <c r="I14" s="7" t="s">
        <v>96</v>
      </c>
      <c r="J14" s="7" t="s">
        <v>116</v>
      </c>
      <c r="K14" s="7" t="s">
        <v>146</v>
      </c>
      <c r="L14" s="8">
        <v>1037585</v>
      </c>
      <c r="M14" s="7" t="s">
        <v>98</v>
      </c>
      <c r="N14" s="7"/>
      <c r="O14" s="7" t="s">
        <v>25</v>
      </c>
    </row>
    <row r="15" spans="1:15" ht="21.95" customHeight="1" x14ac:dyDescent="0.3">
      <c r="A15" s="7" t="s">
        <v>87</v>
      </c>
      <c r="B15" s="61"/>
      <c r="C15" s="61"/>
      <c r="D15" s="6" t="s">
        <v>91</v>
      </c>
      <c r="E15" s="2"/>
      <c r="F15" s="7" t="s">
        <v>2</v>
      </c>
      <c r="G15" s="7" t="s">
        <v>157</v>
      </c>
      <c r="H15" s="8">
        <v>3600</v>
      </c>
      <c r="I15" s="7" t="s">
        <v>91</v>
      </c>
      <c r="J15" s="7" t="s">
        <v>156</v>
      </c>
      <c r="K15" s="7" t="s">
        <v>146</v>
      </c>
      <c r="L15" s="8">
        <v>1370940</v>
      </c>
      <c r="M15" s="7" t="s">
        <v>98</v>
      </c>
      <c r="N15" s="7"/>
      <c r="O15" s="7" t="s">
        <v>125</v>
      </c>
    </row>
    <row r="16" spans="1:15" ht="21.95" customHeight="1" x14ac:dyDescent="0.3">
      <c r="A16" s="7" t="s">
        <v>44</v>
      </c>
      <c r="B16" s="61"/>
      <c r="C16" s="61"/>
      <c r="D16" s="6" t="s">
        <v>114</v>
      </c>
      <c r="E16" s="2"/>
      <c r="F16" s="7" t="s">
        <v>102</v>
      </c>
      <c r="G16" s="7" t="s">
        <v>157</v>
      </c>
      <c r="H16" s="8">
        <v>3750</v>
      </c>
      <c r="I16" s="7" t="s">
        <v>114</v>
      </c>
      <c r="J16" s="7" t="s">
        <v>57</v>
      </c>
      <c r="K16" s="7" t="s">
        <v>71</v>
      </c>
      <c r="L16" s="8">
        <v>136338</v>
      </c>
      <c r="M16" s="7" t="s">
        <v>98</v>
      </c>
      <c r="N16" s="7"/>
      <c r="O16" s="7" t="s">
        <v>54</v>
      </c>
    </row>
    <row r="17" spans="1:15 16384:16384" ht="21.95" customHeight="1" x14ac:dyDescent="0.3">
      <c r="A17" s="7" t="s">
        <v>64</v>
      </c>
      <c r="B17" s="61"/>
      <c r="C17" s="61"/>
      <c r="D17" s="6" t="s">
        <v>145</v>
      </c>
      <c r="E17" s="2"/>
      <c r="F17" s="7" t="s">
        <v>120</v>
      </c>
      <c r="G17" s="7" t="s">
        <v>161</v>
      </c>
      <c r="H17" s="8">
        <v>3775</v>
      </c>
      <c r="I17" s="7" t="s">
        <v>145</v>
      </c>
      <c r="J17" s="7" t="s">
        <v>126</v>
      </c>
      <c r="K17" s="7" t="s">
        <v>146</v>
      </c>
      <c r="L17" s="8">
        <v>663823</v>
      </c>
      <c r="M17" s="7" t="s">
        <v>98</v>
      </c>
      <c r="N17" s="7"/>
      <c r="O17" s="7" t="s">
        <v>129</v>
      </c>
    </row>
    <row r="18" spans="1:15 16384:16384" ht="21.95" customHeight="1" x14ac:dyDescent="0.3">
      <c r="A18" s="7" t="s">
        <v>150</v>
      </c>
      <c r="B18" s="61"/>
      <c r="C18" s="61"/>
      <c r="D18" s="6" t="s">
        <v>108</v>
      </c>
      <c r="E18" s="2">
        <f>(E7+E8)*3.11%</f>
        <v>0</v>
      </c>
      <c r="F18" s="7" t="s">
        <v>30</v>
      </c>
      <c r="G18" s="7" t="s">
        <v>45</v>
      </c>
      <c r="H18" s="8">
        <v>3900</v>
      </c>
      <c r="I18" s="7" t="s">
        <v>108</v>
      </c>
      <c r="J18" s="7" t="s">
        <v>105</v>
      </c>
      <c r="K18" s="7" t="s">
        <v>34</v>
      </c>
      <c r="L18" s="8">
        <v>2651677</v>
      </c>
      <c r="M18" s="7" t="s">
        <v>98</v>
      </c>
      <c r="N18" s="7"/>
      <c r="O18" s="7" t="s">
        <v>26</v>
      </c>
    </row>
    <row r="19" spans="1:15 16384:16384" ht="21.95" customHeight="1" x14ac:dyDescent="0.3">
      <c r="A19" s="7" t="s">
        <v>18</v>
      </c>
      <c r="B19" s="61"/>
      <c r="C19" s="61"/>
      <c r="D19" s="6" t="s">
        <v>40</v>
      </c>
      <c r="E19" s="2">
        <f>(E7+E8+E11)*0.5%</f>
        <v>0</v>
      </c>
      <c r="F19" s="7" t="s">
        <v>47</v>
      </c>
      <c r="G19" s="7"/>
      <c r="H19" s="8">
        <v>4600</v>
      </c>
      <c r="I19" s="7" t="s">
        <v>40</v>
      </c>
      <c r="J19" s="7" t="s">
        <v>140</v>
      </c>
      <c r="K19" s="7" t="s">
        <v>56</v>
      </c>
      <c r="L19" s="8">
        <v>436269</v>
      </c>
      <c r="M19" s="7" t="s">
        <v>98</v>
      </c>
      <c r="N19" s="7"/>
      <c r="O19" s="7" t="s">
        <v>35</v>
      </c>
    </row>
    <row r="20" spans="1:15 16384:16384" ht="21.95" customHeight="1" x14ac:dyDescent="0.3">
      <c r="A20" s="7"/>
      <c r="B20" s="61"/>
      <c r="C20" s="61"/>
      <c r="D20" s="6" t="s">
        <v>162</v>
      </c>
      <c r="E20" s="2">
        <f>E10*0.006%</f>
        <v>0</v>
      </c>
      <c r="F20" s="7" t="s">
        <v>165</v>
      </c>
      <c r="G20" s="7"/>
      <c r="H20" s="8"/>
      <c r="I20" s="7"/>
      <c r="J20" s="7"/>
      <c r="K20" s="7"/>
      <c r="L20" s="8"/>
      <c r="M20" s="7"/>
      <c r="N20" s="7"/>
      <c r="O20" s="7"/>
    </row>
    <row r="21" spans="1:15 16384:16384" ht="21.95" customHeight="1" x14ac:dyDescent="0.3">
      <c r="A21" s="7"/>
      <c r="B21" s="61"/>
      <c r="C21" s="61"/>
      <c r="D21" s="6" t="s">
        <v>163</v>
      </c>
      <c r="E21" s="2">
        <f>E10*0.09%</f>
        <v>0</v>
      </c>
      <c r="F21" s="7" t="s">
        <v>164</v>
      </c>
      <c r="G21" s="7"/>
      <c r="H21" s="8"/>
      <c r="I21" s="7"/>
      <c r="J21" s="7"/>
      <c r="K21" s="7"/>
      <c r="L21" s="8"/>
      <c r="M21" s="7"/>
      <c r="N21" s="7"/>
      <c r="O21" s="7"/>
    </row>
    <row r="22" spans="1:15 16384:16384" ht="21.95" customHeight="1" x14ac:dyDescent="0.3">
      <c r="A22" s="7" t="s">
        <v>99</v>
      </c>
      <c r="B22" s="61"/>
      <c r="C22" s="61"/>
      <c r="D22" s="6" t="s">
        <v>55</v>
      </c>
      <c r="E22" s="2">
        <f>(E7+E10)*0.05</f>
        <v>0</v>
      </c>
      <c r="F22" s="7" t="s">
        <v>169</v>
      </c>
      <c r="G22" s="7"/>
      <c r="H22" s="8">
        <v>4700</v>
      </c>
      <c r="I22" s="7" t="s">
        <v>55</v>
      </c>
      <c r="J22" s="7" t="s">
        <v>12</v>
      </c>
      <c r="K22" s="7" t="s">
        <v>142</v>
      </c>
      <c r="L22" s="8">
        <v>4121243</v>
      </c>
      <c r="M22" s="7" t="s">
        <v>98</v>
      </c>
      <c r="N22" s="7"/>
      <c r="O22" s="7" t="s">
        <v>27</v>
      </c>
    </row>
    <row r="23" spans="1:15 16384:16384" ht="21.95" customHeight="1" x14ac:dyDescent="0.3">
      <c r="A23" s="7" t="s">
        <v>92</v>
      </c>
      <c r="B23" s="62"/>
      <c r="C23" s="62"/>
      <c r="D23" s="6" t="s">
        <v>135</v>
      </c>
      <c r="E23" s="2">
        <f>SUM(E11:E22)</f>
        <v>0</v>
      </c>
      <c r="F23" s="7"/>
      <c r="G23" s="7"/>
      <c r="H23" s="8">
        <v>9910</v>
      </c>
      <c r="I23" s="7" t="s">
        <v>135</v>
      </c>
      <c r="J23" s="7" t="s">
        <v>98</v>
      </c>
      <c r="K23" s="7" t="s">
        <v>110</v>
      </c>
      <c r="L23" s="8">
        <v>13925601</v>
      </c>
      <c r="M23" s="7" t="s">
        <v>98</v>
      </c>
      <c r="N23" s="7"/>
      <c r="O23" s="7" t="s">
        <v>148</v>
      </c>
    </row>
    <row r="24" spans="1:15 16384:16384" ht="21.95" customHeight="1" x14ac:dyDescent="0.3">
      <c r="A24" s="7" t="s">
        <v>28</v>
      </c>
      <c r="B24" s="35" t="s">
        <v>152</v>
      </c>
      <c r="C24" s="37"/>
      <c r="D24" s="36"/>
      <c r="E24" s="2">
        <f>E7+E10+E23</f>
        <v>0</v>
      </c>
      <c r="F24" s="7"/>
      <c r="G24" s="7"/>
      <c r="H24" s="8">
        <v>900710</v>
      </c>
      <c r="I24" s="7" t="s">
        <v>152</v>
      </c>
      <c r="J24" s="7" t="s">
        <v>98</v>
      </c>
      <c r="K24" s="7" t="s">
        <v>79</v>
      </c>
      <c r="L24" s="8">
        <v>103517842</v>
      </c>
      <c r="M24" s="7" t="s">
        <v>98</v>
      </c>
      <c r="N24" s="7"/>
      <c r="O24" s="7" t="s">
        <v>1</v>
      </c>
    </row>
    <row r="25" spans="1:15 16384:16384" ht="21.95" customHeight="1" x14ac:dyDescent="0.3">
      <c r="A25" s="7" t="s">
        <v>137</v>
      </c>
      <c r="B25" s="35" t="s">
        <v>58</v>
      </c>
      <c r="C25" s="37"/>
      <c r="D25" s="36"/>
      <c r="E25" s="2">
        <f>E24*8%</f>
        <v>0</v>
      </c>
      <c r="F25" s="7" t="s">
        <v>168</v>
      </c>
      <c r="G25" s="7"/>
      <c r="H25" s="8">
        <v>900810</v>
      </c>
      <c r="I25" s="7" t="s">
        <v>58</v>
      </c>
      <c r="J25" s="7" t="s">
        <v>63</v>
      </c>
      <c r="K25" s="7" t="s">
        <v>107</v>
      </c>
      <c r="L25" s="8">
        <v>8281427</v>
      </c>
      <c r="M25" s="7" t="s">
        <v>98</v>
      </c>
      <c r="N25" s="7"/>
      <c r="O25" s="7" t="s">
        <v>23</v>
      </c>
    </row>
    <row r="26" spans="1:15 16384:16384" ht="21.95" customHeight="1" x14ac:dyDescent="0.3">
      <c r="A26" s="7" t="s">
        <v>65</v>
      </c>
      <c r="B26" s="35" t="s">
        <v>51</v>
      </c>
      <c r="C26" s="37"/>
      <c r="D26" s="36"/>
      <c r="E26" s="2">
        <f>(E10+E23+E25)*0.15</f>
        <v>0</v>
      </c>
      <c r="F26" s="7" t="s">
        <v>176</v>
      </c>
      <c r="G26" s="7"/>
      <c r="H26" s="8">
        <v>900820</v>
      </c>
      <c r="I26" s="7" t="s">
        <v>51</v>
      </c>
      <c r="J26" s="7" t="s">
        <v>144</v>
      </c>
      <c r="K26" s="7" t="s">
        <v>59</v>
      </c>
      <c r="L26" s="8">
        <v>8309733</v>
      </c>
      <c r="M26" s="7" t="s">
        <v>98</v>
      </c>
      <c r="N26" s="7"/>
      <c r="O26" s="7" t="s">
        <v>83</v>
      </c>
    </row>
    <row r="27" spans="1:15 16384:16384" ht="21.95" customHeight="1" x14ac:dyDescent="0.3">
      <c r="A27" s="7" t="s">
        <v>131</v>
      </c>
      <c r="B27" s="35" t="s">
        <v>19</v>
      </c>
      <c r="C27" s="37"/>
      <c r="D27" s="36"/>
      <c r="E27" s="2">
        <f>SUM(E24:E26)</f>
        <v>0</v>
      </c>
      <c r="F27" s="7"/>
      <c r="G27" s="7"/>
      <c r="H27" s="8">
        <v>900900</v>
      </c>
      <c r="I27" s="7" t="s">
        <v>19</v>
      </c>
      <c r="J27" s="7" t="s">
        <v>98</v>
      </c>
      <c r="K27" s="7" t="s">
        <v>16</v>
      </c>
      <c r="L27" s="8">
        <v>120109002</v>
      </c>
      <c r="M27" s="7" t="s">
        <v>98</v>
      </c>
      <c r="N27" s="7"/>
      <c r="O27" s="7" t="s">
        <v>84</v>
      </c>
      <c r="XFD27" s="11">
        <f>SUM(E27:XFC27)</f>
        <v>121009902</v>
      </c>
    </row>
    <row r="28" spans="1:15 16384:16384" ht="21.95" customHeight="1" x14ac:dyDescent="0.3">
      <c r="A28" s="7" t="s">
        <v>100</v>
      </c>
      <c r="B28" s="35" t="s">
        <v>36</v>
      </c>
      <c r="C28" s="37"/>
      <c r="D28" s="36"/>
      <c r="E28" s="2">
        <f>E27*0.1</f>
        <v>0</v>
      </c>
      <c r="F28" s="7" t="s">
        <v>38</v>
      </c>
      <c r="G28" s="7"/>
      <c r="H28" s="8">
        <v>900920</v>
      </c>
      <c r="I28" s="7" t="s">
        <v>36</v>
      </c>
      <c r="J28" s="7" t="s">
        <v>41</v>
      </c>
      <c r="K28" s="7" t="s">
        <v>62</v>
      </c>
      <c r="L28" s="8">
        <v>12010900</v>
      </c>
      <c r="M28" s="7" t="s">
        <v>98</v>
      </c>
      <c r="N28" s="7"/>
      <c r="O28" s="7" t="s">
        <v>0</v>
      </c>
    </row>
    <row r="29" spans="1:15 16384:16384" ht="21.95" customHeight="1" x14ac:dyDescent="0.3">
      <c r="A29" s="7" t="s">
        <v>66</v>
      </c>
      <c r="B29" s="35" t="s">
        <v>88</v>
      </c>
      <c r="C29" s="37"/>
      <c r="D29" s="36"/>
      <c r="E29" s="2">
        <f>E27+E28</f>
        <v>0</v>
      </c>
      <c r="F29" s="7"/>
      <c r="G29" s="7"/>
      <c r="H29" s="8">
        <v>900990</v>
      </c>
      <c r="I29" s="7" t="s">
        <v>88</v>
      </c>
      <c r="J29" s="7" t="s">
        <v>98</v>
      </c>
      <c r="K29" s="7" t="s">
        <v>122</v>
      </c>
      <c r="L29" s="8">
        <v>132119902</v>
      </c>
      <c r="M29" s="7" t="s">
        <v>98</v>
      </c>
      <c r="N29" s="7"/>
      <c r="O29" s="7" t="s">
        <v>80</v>
      </c>
    </row>
    <row r="30" spans="1:15 16384:16384" ht="21.95" customHeight="1" x14ac:dyDescent="0.3">
      <c r="A30" s="7" t="s">
        <v>154</v>
      </c>
      <c r="B30" s="35" t="s">
        <v>86</v>
      </c>
      <c r="C30" s="37"/>
      <c r="D30" s="36"/>
      <c r="E30" s="2">
        <f>TRUNC(E29, -5)</f>
        <v>0</v>
      </c>
      <c r="F30" s="7" t="s">
        <v>167</v>
      </c>
      <c r="G30" s="7"/>
      <c r="H30" s="8">
        <v>1001100</v>
      </c>
      <c r="I30" s="7" t="s">
        <v>86</v>
      </c>
      <c r="J30" s="7" t="s">
        <v>98</v>
      </c>
      <c r="K30" s="7" t="s">
        <v>67</v>
      </c>
      <c r="L30" s="8">
        <v>132119902</v>
      </c>
      <c r="M30" s="7" t="s">
        <v>98</v>
      </c>
      <c r="N30" s="7"/>
      <c r="O30" s="7" t="s">
        <v>147</v>
      </c>
    </row>
  </sheetData>
  <mergeCells count="15">
    <mergeCell ref="A1:G1"/>
    <mergeCell ref="A2:E2"/>
    <mergeCell ref="B3:D3"/>
    <mergeCell ref="B4:B23"/>
    <mergeCell ref="C4:C7"/>
    <mergeCell ref="C8:C10"/>
    <mergeCell ref="C11:C23"/>
    <mergeCell ref="B29:D29"/>
    <mergeCell ref="B30:D30"/>
    <mergeCell ref="F2:G2"/>
    <mergeCell ref="B24:D24"/>
    <mergeCell ref="B25:D25"/>
    <mergeCell ref="B26:D26"/>
    <mergeCell ref="B27:D27"/>
    <mergeCell ref="B28:D28"/>
  </mergeCells>
  <phoneticPr fontId="12" type="noConversion"/>
  <pageMargins left="0.78740157480314965" right="0.39370078740157483" top="0.78740157480314965" bottom="0.39370078740157483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  <pageSetUpPr fitToPage="1"/>
  </sheetPr>
  <dimension ref="A1:AV28"/>
  <sheetViews>
    <sheetView view="pageBreakPreview" zoomScale="85" zoomScaleNormal="100" zoomScaleSheetLayoutView="85" workbookViewId="0">
      <selection sqref="A1:M1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 x14ac:dyDescent="0.3">
      <c r="A1" s="55" t="s">
        <v>133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ht="28.5" customHeight="1" x14ac:dyDescent="0.3">
      <c r="A2" s="14" t="s">
        <v>170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28.5" customHeight="1" x14ac:dyDescent="0.3">
      <c r="A3" s="63" t="s">
        <v>95</v>
      </c>
      <c r="B3" s="63" t="s">
        <v>72</v>
      </c>
      <c r="C3" s="63" t="s">
        <v>9</v>
      </c>
      <c r="D3" s="63" t="s">
        <v>121</v>
      </c>
      <c r="E3" s="57" t="s">
        <v>13</v>
      </c>
      <c r="F3" s="59"/>
      <c r="G3" s="57" t="s">
        <v>68</v>
      </c>
      <c r="H3" s="59"/>
      <c r="I3" s="57" t="s">
        <v>43</v>
      </c>
      <c r="J3" s="59"/>
      <c r="K3" s="57" t="s">
        <v>90</v>
      </c>
      <c r="L3" s="59"/>
      <c r="M3" s="63" t="s">
        <v>112</v>
      </c>
    </row>
    <row r="4" spans="1:13" ht="28.5" customHeight="1" x14ac:dyDescent="0.3">
      <c r="A4" s="64"/>
      <c r="B4" s="64"/>
      <c r="C4" s="64"/>
      <c r="D4" s="64"/>
      <c r="E4" s="5" t="s">
        <v>149</v>
      </c>
      <c r="F4" s="5" t="s">
        <v>4</v>
      </c>
      <c r="G4" s="5" t="s">
        <v>149</v>
      </c>
      <c r="H4" s="5" t="s">
        <v>4</v>
      </c>
      <c r="I4" s="5" t="s">
        <v>149</v>
      </c>
      <c r="J4" s="5" t="s">
        <v>4</v>
      </c>
      <c r="K4" s="5" t="s">
        <v>149</v>
      </c>
      <c r="L4" s="5" t="s">
        <v>4</v>
      </c>
      <c r="M4" s="64"/>
    </row>
    <row r="5" spans="1:13" ht="28.5" customHeight="1" x14ac:dyDescent="0.3">
      <c r="A5" s="16" t="s">
        <v>171</v>
      </c>
      <c r="B5" s="6" t="s">
        <v>178</v>
      </c>
      <c r="C5" s="15" t="s">
        <v>175</v>
      </c>
      <c r="D5" s="13">
        <v>2517</v>
      </c>
      <c r="E5" s="13"/>
      <c r="F5" s="13"/>
      <c r="G5" s="13"/>
      <c r="H5" s="13"/>
      <c r="I5" s="13"/>
      <c r="J5" s="13"/>
      <c r="K5" s="13"/>
      <c r="L5" s="13"/>
      <c r="M5" s="7" t="s">
        <v>123</v>
      </c>
    </row>
    <row r="6" spans="1:13" ht="28.5" customHeight="1" x14ac:dyDescent="0.3">
      <c r="A6" s="6" t="s">
        <v>173</v>
      </c>
      <c r="B6" s="9" t="s">
        <v>172</v>
      </c>
      <c r="C6" s="15" t="s">
        <v>175</v>
      </c>
      <c r="D6" s="10">
        <v>1717</v>
      </c>
      <c r="E6" s="10"/>
      <c r="F6" s="13"/>
      <c r="G6" s="10"/>
      <c r="H6" s="13"/>
      <c r="I6" s="10"/>
      <c r="J6" s="13"/>
      <c r="K6" s="13"/>
      <c r="L6" s="13"/>
      <c r="M6" s="4" t="s">
        <v>123</v>
      </c>
    </row>
    <row r="7" spans="1:13" ht="33" x14ac:dyDescent="0.3">
      <c r="A7" s="17" t="s">
        <v>179</v>
      </c>
      <c r="B7" s="9" t="s">
        <v>180</v>
      </c>
      <c r="C7" s="15" t="s">
        <v>175</v>
      </c>
      <c r="D7" s="10">
        <v>300</v>
      </c>
      <c r="E7" s="10"/>
      <c r="F7" s="13"/>
      <c r="G7" s="10"/>
      <c r="H7" s="13"/>
      <c r="I7" s="10"/>
      <c r="J7" s="13"/>
      <c r="K7" s="13"/>
      <c r="L7" s="13"/>
      <c r="M7" s="4"/>
    </row>
    <row r="8" spans="1:13" ht="28.5" customHeight="1" x14ac:dyDescent="0.3">
      <c r="A8" s="17" t="s">
        <v>179</v>
      </c>
      <c r="B8" s="9" t="s">
        <v>177</v>
      </c>
      <c r="C8" s="15" t="s">
        <v>175</v>
      </c>
      <c r="D8" s="10">
        <v>500</v>
      </c>
      <c r="E8" s="10"/>
      <c r="F8" s="13"/>
      <c r="G8" s="10"/>
      <c r="H8" s="13"/>
      <c r="I8" s="10"/>
      <c r="J8" s="13"/>
      <c r="K8" s="13"/>
      <c r="L8" s="13"/>
      <c r="M8" s="4" t="s">
        <v>123</v>
      </c>
    </row>
    <row r="9" spans="1:13" ht="28.5" customHeight="1" x14ac:dyDescent="0.3">
      <c r="A9" s="6" t="s">
        <v>174</v>
      </c>
      <c r="B9" s="6"/>
      <c r="C9" s="15" t="s">
        <v>166</v>
      </c>
      <c r="D9" s="12">
        <v>2</v>
      </c>
      <c r="E9" s="10"/>
      <c r="F9" s="13"/>
      <c r="G9" s="10"/>
      <c r="H9" s="13"/>
      <c r="I9" s="10"/>
      <c r="J9" s="13"/>
      <c r="K9" s="13"/>
      <c r="L9" s="13"/>
      <c r="M9" s="7" t="s">
        <v>123</v>
      </c>
    </row>
    <row r="10" spans="1:13" ht="28.5" customHeight="1" x14ac:dyDescent="0.3">
      <c r="A10" s="6"/>
      <c r="B10" s="9"/>
      <c r="C10" s="15"/>
      <c r="D10" s="10"/>
      <c r="E10" s="10"/>
      <c r="F10" s="13"/>
      <c r="G10" s="10"/>
      <c r="H10" s="13"/>
      <c r="I10" s="10"/>
      <c r="J10" s="13"/>
      <c r="K10" s="13"/>
      <c r="L10" s="13"/>
      <c r="M10" s="4"/>
    </row>
    <row r="11" spans="1:13" ht="28.5" customHeight="1" x14ac:dyDescent="0.3">
      <c r="A11" s="6"/>
      <c r="B11" s="9"/>
      <c r="C11" s="15"/>
      <c r="D11" s="10"/>
      <c r="E11" s="10"/>
      <c r="F11" s="13"/>
      <c r="G11" s="10"/>
      <c r="H11" s="13"/>
      <c r="I11" s="10"/>
      <c r="J11" s="13"/>
      <c r="K11" s="13"/>
      <c r="L11" s="13"/>
      <c r="M11" s="4"/>
    </row>
    <row r="12" spans="1:13" ht="28.5" customHeight="1" x14ac:dyDescent="0.3">
      <c r="A12" s="6"/>
      <c r="B12" s="6"/>
      <c r="C12" s="15"/>
      <c r="D12" s="10"/>
      <c r="E12" s="10"/>
      <c r="F12" s="13"/>
      <c r="G12" s="10"/>
      <c r="H12" s="13"/>
      <c r="I12" s="10"/>
      <c r="J12" s="13"/>
      <c r="K12" s="13"/>
      <c r="L12" s="13"/>
      <c r="M12" s="7" t="s">
        <v>123</v>
      </c>
    </row>
    <row r="13" spans="1:13" ht="28.5" customHeight="1" x14ac:dyDescent="0.3">
      <c r="A13" s="6"/>
      <c r="B13" s="6"/>
      <c r="C13" s="15"/>
      <c r="D13" s="10"/>
      <c r="E13" s="10"/>
      <c r="F13" s="13"/>
      <c r="G13" s="10"/>
      <c r="H13" s="13"/>
      <c r="I13" s="10"/>
      <c r="J13" s="13"/>
      <c r="K13" s="13"/>
      <c r="L13" s="13"/>
      <c r="M13" s="7" t="s">
        <v>123</v>
      </c>
    </row>
    <row r="14" spans="1:13" ht="28.5" customHeight="1" x14ac:dyDescent="0.3">
      <c r="A14" s="6"/>
      <c r="B14" s="6"/>
      <c r="C14" s="15"/>
      <c r="D14" s="12"/>
      <c r="E14" s="10"/>
      <c r="F14" s="13"/>
      <c r="G14" s="10"/>
      <c r="H14" s="13"/>
      <c r="I14" s="10"/>
      <c r="J14" s="13"/>
      <c r="K14" s="13"/>
      <c r="L14" s="13"/>
      <c r="M14" s="7"/>
    </row>
    <row r="15" spans="1:13" ht="28.5" customHeight="1" x14ac:dyDescent="0.3">
      <c r="A15" s="6"/>
      <c r="B15" s="6"/>
      <c r="C15" s="6"/>
      <c r="D15" s="12"/>
      <c r="E15" s="10"/>
      <c r="F15" s="10"/>
      <c r="G15" s="10"/>
      <c r="H15" s="10"/>
      <c r="I15" s="10"/>
      <c r="J15" s="10"/>
      <c r="K15" s="10"/>
      <c r="L15" s="10"/>
      <c r="M15" s="7" t="s">
        <v>123</v>
      </c>
    </row>
    <row r="16" spans="1:13" ht="28.5" customHeight="1" x14ac:dyDescent="0.3">
      <c r="A16" s="6"/>
      <c r="B16" s="6"/>
      <c r="C16" s="6"/>
      <c r="D16" s="12"/>
      <c r="E16" s="10"/>
      <c r="F16" s="10"/>
      <c r="G16" s="10"/>
      <c r="H16" s="10"/>
      <c r="I16" s="10"/>
      <c r="J16" s="10"/>
      <c r="K16" s="10"/>
      <c r="L16" s="10"/>
      <c r="M16" s="7" t="s">
        <v>123</v>
      </c>
    </row>
    <row r="17" spans="1:13" ht="28.5" customHeight="1" x14ac:dyDescent="0.3">
      <c r="A17" s="6"/>
      <c r="B17" s="6"/>
      <c r="C17" s="6"/>
      <c r="D17" s="12"/>
      <c r="E17" s="10"/>
      <c r="F17" s="10"/>
      <c r="G17" s="10"/>
      <c r="H17" s="10"/>
      <c r="I17" s="10"/>
      <c r="J17" s="10"/>
      <c r="K17" s="10"/>
      <c r="L17" s="10"/>
      <c r="M17" s="7" t="s">
        <v>123</v>
      </c>
    </row>
    <row r="18" spans="1:13" ht="28.5" customHeight="1" x14ac:dyDescent="0.3">
      <c r="A18" s="6"/>
      <c r="B18" s="6"/>
      <c r="C18" s="7"/>
      <c r="D18" s="2"/>
      <c r="E18" s="10"/>
      <c r="F18" s="10"/>
      <c r="G18" s="10"/>
      <c r="H18" s="10"/>
      <c r="I18" s="10"/>
      <c r="J18" s="10"/>
      <c r="K18" s="10"/>
      <c r="L18" s="10"/>
      <c r="M18" s="7"/>
    </row>
    <row r="19" spans="1:13" ht="28.5" customHeight="1" x14ac:dyDescent="0.3">
      <c r="A19" s="6"/>
      <c r="B19" s="6"/>
      <c r="C19" s="7"/>
      <c r="D19" s="2"/>
      <c r="E19" s="10"/>
      <c r="F19" s="10"/>
      <c r="G19" s="10"/>
      <c r="H19" s="10"/>
      <c r="I19" s="10"/>
      <c r="J19" s="10"/>
      <c r="K19" s="10"/>
      <c r="L19" s="10"/>
      <c r="M19" s="7"/>
    </row>
    <row r="20" spans="1:13" ht="28.5" customHeight="1" x14ac:dyDescent="0.3">
      <c r="A20" s="6"/>
      <c r="B20" s="6"/>
      <c r="C20" s="7"/>
      <c r="D20" s="2"/>
      <c r="E20" s="10"/>
      <c r="F20" s="10"/>
      <c r="G20" s="10"/>
      <c r="H20" s="10"/>
      <c r="I20" s="10"/>
      <c r="J20" s="10"/>
      <c r="K20" s="10"/>
      <c r="L20" s="10"/>
      <c r="M20" s="7"/>
    </row>
    <row r="21" spans="1:13" ht="28.5" customHeight="1" x14ac:dyDescent="0.3">
      <c r="A21" s="6"/>
      <c r="B21" s="6"/>
      <c r="C21" s="7"/>
      <c r="D21" s="2"/>
      <c r="E21" s="10"/>
      <c r="F21" s="10"/>
      <c r="G21" s="10"/>
      <c r="H21" s="10"/>
      <c r="I21" s="10"/>
      <c r="J21" s="10"/>
      <c r="K21" s="10"/>
      <c r="L21" s="10"/>
      <c r="M21" s="7"/>
    </row>
    <row r="22" spans="1:13" ht="28.5" customHeight="1" x14ac:dyDescent="0.3">
      <c r="A22" s="6" t="s">
        <v>123</v>
      </c>
      <c r="B22" s="6" t="s">
        <v>123</v>
      </c>
      <c r="C22" s="7" t="s">
        <v>123</v>
      </c>
      <c r="D22" s="2">
        <v>0</v>
      </c>
      <c r="E22" s="3"/>
      <c r="F22" s="2"/>
      <c r="G22" s="3"/>
      <c r="H22" s="2"/>
      <c r="I22" s="3"/>
      <c r="J22" s="2"/>
      <c r="K22" s="3"/>
      <c r="L22" s="2"/>
      <c r="M22" s="7"/>
    </row>
    <row r="23" spans="1:13" ht="28.5" customHeight="1" x14ac:dyDescent="0.3">
      <c r="A23" s="7" t="s">
        <v>123</v>
      </c>
      <c r="B23" s="7" t="s">
        <v>123</v>
      </c>
      <c r="C23" s="7" t="s">
        <v>123</v>
      </c>
      <c r="D23" s="2">
        <v>0</v>
      </c>
      <c r="E23" s="3"/>
      <c r="F23" s="2"/>
      <c r="G23" s="3"/>
      <c r="H23" s="2"/>
      <c r="I23" s="3"/>
      <c r="J23" s="2"/>
      <c r="K23" s="3"/>
      <c r="L23" s="2"/>
      <c r="M23" s="7"/>
    </row>
    <row r="24" spans="1:13" ht="28.5" customHeight="1" x14ac:dyDescent="0.3">
      <c r="A24" s="7" t="s">
        <v>123</v>
      </c>
      <c r="B24" s="7" t="s">
        <v>123</v>
      </c>
      <c r="C24" s="7" t="s">
        <v>123</v>
      </c>
      <c r="D24" s="2">
        <v>0</v>
      </c>
      <c r="E24" s="3">
        <v>0</v>
      </c>
      <c r="F24" s="2">
        <f t="shared" ref="F24:F27" si="0">TRUNC(D24*E24,0)</f>
        <v>0</v>
      </c>
      <c r="G24" s="3">
        <v>0</v>
      </c>
      <c r="H24" s="2">
        <f t="shared" ref="H24:H27" si="1">TRUNC(D24*G24,0)</f>
        <v>0</v>
      </c>
      <c r="I24" s="3">
        <v>0</v>
      </c>
      <c r="J24" s="2">
        <f t="shared" ref="J24:J27" si="2">TRUNC(D24*I24,0)</f>
        <v>0</v>
      </c>
      <c r="K24" s="3">
        <f t="shared" ref="K24:K27" si="3">TRUNC(E24+G24+I24,0)</f>
        <v>0</v>
      </c>
      <c r="L24" s="2">
        <f t="shared" ref="L24:L27" si="4">TRUNC(F24+H24+J24,0)</f>
        <v>0</v>
      </c>
      <c r="M24" s="7" t="s">
        <v>123</v>
      </c>
    </row>
    <row r="25" spans="1:13" ht="28.5" customHeight="1" x14ac:dyDescent="0.3">
      <c r="A25" s="7" t="s">
        <v>123</v>
      </c>
      <c r="B25" s="7" t="s">
        <v>123</v>
      </c>
      <c r="C25" s="7" t="s">
        <v>123</v>
      </c>
      <c r="D25" s="2">
        <v>0</v>
      </c>
      <c r="E25" s="3">
        <v>0</v>
      </c>
      <c r="F25" s="2">
        <f t="shared" si="0"/>
        <v>0</v>
      </c>
      <c r="G25" s="3">
        <v>0</v>
      </c>
      <c r="H25" s="2">
        <f t="shared" si="1"/>
        <v>0</v>
      </c>
      <c r="I25" s="3">
        <v>0</v>
      </c>
      <c r="J25" s="2">
        <f t="shared" si="2"/>
        <v>0</v>
      </c>
      <c r="K25" s="3">
        <f t="shared" si="3"/>
        <v>0</v>
      </c>
      <c r="L25" s="2">
        <f t="shared" si="4"/>
        <v>0</v>
      </c>
      <c r="M25" s="7" t="s">
        <v>123</v>
      </c>
    </row>
    <row r="26" spans="1:13" ht="28.5" customHeight="1" x14ac:dyDescent="0.3">
      <c r="A26" s="7" t="s">
        <v>123</v>
      </c>
      <c r="B26" s="7" t="s">
        <v>123</v>
      </c>
      <c r="C26" s="7" t="s">
        <v>123</v>
      </c>
      <c r="D26" s="2">
        <v>0</v>
      </c>
      <c r="E26" s="3">
        <v>0</v>
      </c>
      <c r="F26" s="2">
        <f t="shared" si="0"/>
        <v>0</v>
      </c>
      <c r="G26" s="3">
        <v>0</v>
      </c>
      <c r="H26" s="2">
        <f t="shared" si="1"/>
        <v>0</v>
      </c>
      <c r="I26" s="3">
        <v>0</v>
      </c>
      <c r="J26" s="2">
        <f t="shared" si="2"/>
        <v>0</v>
      </c>
      <c r="K26" s="3">
        <f t="shared" si="3"/>
        <v>0</v>
      </c>
      <c r="L26" s="2">
        <f t="shared" si="4"/>
        <v>0</v>
      </c>
      <c r="M26" s="7" t="s">
        <v>123</v>
      </c>
    </row>
    <row r="27" spans="1:13" ht="28.5" customHeight="1" x14ac:dyDescent="0.3">
      <c r="A27" s="7" t="s">
        <v>123</v>
      </c>
      <c r="B27" s="7" t="s">
        <v>123</v>
      </c>
      <c r="C27" s="7" t="s">
        <v>123</v>
      </c>
      <c r="D27" s="2">
        <v>0</v>
      </c>
      <c r="E27" s="3">
        <v>0</v>
      </c>
      <c r="F27" s="2">
        <f t="shared" si="0"/>
        <v>0</v>
      </c>
      <c r="G27" s="3">
        <v>0</v>
      </c>
      <c r="H27" s="2">
        <f t="shared" si="1"/>
        <v>0</v>
      </c>
      <c r="I27" s="3">
        <v>0</v>
      </c>
      <c r="J27" s="2">
        <f t="shared" si="2"/>
        <v>0</v>
      </c>
      <c r="K27" s="3">
        <f t="shared" si="3"/>
        <v>0</v>
      </c>
      <c r="L27" s="2">
        <f t="shared" si="4"/>
        <v>0</v>
      </c>
      <c r="M27" s="7" t="s">
        <v>123</v>
      </c>
    </row>
    <row r="28" spans="1:13" ht="28.5" customHeight="1" x14ac:dyDescent="0.3">
      <c r="A28" s="7" t="s">
        <v>73</v>
      </c>
      <c r="B28" s="7" t="s">
        <v>123</v>
      </c>
      <c r="C28" s="7" t="s">
        <v>123</v>
      </c>
      <c r="D28" s="7" t="s">
        <v>123</v>
      </c>
      <c r="E28" s="1">
        <v>0</v>
      </c>
      <c r="F28" s="2">
        <f>SUM(F5:F9)</f>
        <v>0</v>
      </c>
      <c r="G28" s="2"/>
      <c r="H28" s="2">
        <f>SUM(H5:H9)</f>
        <v>0</v>
      </c>
      <c r="I28" s="2"/>
      <c r="J28" s="2">
        <f>SUM(J5:J9)</f>
        <v>0</v>
      </c>
      <c r="K28" s="2"/>
      <c r="L28" s="2">
        <f>SUM(L5:L9)</f>
        <v>0</v>
      </c>
      <c r="M28" s="7"/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2" type="noConversion"/>
  <pageMargins left="0.78740157480314965" right="0.39370078740157483" top="0.78740157480314965" bottom="0.23622047244094491" header="0" footer="0"/>
  <pageSetup paperSize="9" scale="63" fitToHeight="0" orientation="landscape" r:id="rId1"/>
  <rowBreaks count="1" manualBreakCount="1">
    <brk id="2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갑지A</vt:lpstr>
      <vt:lpstr>원가계산서(방수)</vt:lpstr>
      <vt:lpstr>내역서</vt:lpstr>
      <vt:lpstr>내역서!Print_Area</vt:lpstr>
      <vt:lpstr>'원가계산서(방수)'!Print_Area</vt:lpstr>
      <vt:lpstr>내역서!Print_Titles</vt:lpstr>
      <vt:lpstr>'원가계산서(방수)'!Print_Titles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PC-1</dc:creator>
  <cp:lastModifiedBy>정훈 안</cp:lastModifiedBy>
  <cp:lastPrinted>2026-09-15T23:38:16Z</cp:lastPrinted>
  <dcterms:created xsi:type="dcterms:W3CDTF">2026-04-30T02:27:49Z</dcterms:created>
  <dcterms:modified xsi:type="dcterms:W3CDTF">2026-09-29T05:04:45Z</dcterms:modified>
</cp:coreProperties>
</file>