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진행중 공사\봉경관 151-1~3, 156호 환경개선\봉경관 151-1~3, 156호 공간조정 및 환경개선공사-건축도서\"/>
    </mc:Choice>
  </mc:AlternateContent>
  <xr:revisionPtr revIDLastSave="0" documentId="13_ncr:1_{61544EB8-B992-4396-9CDC-89CD6D0C9715}" xr6:coauthVersionLast="47" xr6:coauthVersionMax="47" xr10:uidLastSave="{00000000-0000-0000-0000-000000000000}"/>
  <bookViews>
    <workbookView xWindow="-28800" yWindow="2835" windowWidth="26985" windowHeight="14265" xr2:uid="{00000000-000D-0000-FFFF-FFFF00000000}"/>
  </bookViews>
  <sheets>
    <sheet name="원가계산서" sheetId="2" r:id="rId1"/>
    <sheet name="공종별집계표" sheetId="3" r:id="rId2"/>
    <sheet name="공종별내역서" sheetId="4" r:id="rId3"/>
  </sheets>
  <definedNames>
    <definedName name="_xlnm.Print_Area" localSheetId="2">공종별내역서!$A$1:$AW$264</definedName>
    <definedName name="_xlnm.Print_Area" localSheetId="1">공종별집계표!$A$1:$N$29</definedName>
    <definedName name="_xlnm.Print_Area" localSheetId="0">원가계산서!$A$1:$H$27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Y244" i="4" l="1"/>
  <c r="N244" i="4"/>
  <c r="AY243" i="4"/>
  <c r="N243" i="4"/>
  <c r="AY242" i="4"/>
  <c r="N242" i="4"/>
  <c r="AY241" i="4"/>
  <c r="N241" i="4"/>
  <c r="AY240" i="4"/>
  <c r="N240" i="4"/>
  <c r="AY222" i="4"/>
  <c r="N222" i="4"/>
  <c r="AY221" i="4"/>
  <c r="N221" i="4"/>
  <c r="AY220" i="4"/>
  <c r="N220" i="4"/>
  <c r="AY219" i="4"/>
  <c r="N219" i="4"/>
  <c r="AY218" i="4"/>
  <c r="N218" i="4"/>
  <c r="AY217" i="4"/>
  <c r="N217" i="4"/>
  <c r="AY216" i="4"/>
  <c r="N216" i="4"/>
  <c r="AY215" i="4"/>
  <c r="N215" i="4"/>
  <c r="AY214" i="4"/>
  <c r="N214" i="4"/>
  <c r="AY190" i="4"/>
  <c r="N190" i="4"/>
  <c r="AY189" i="4"/>
  <c r="N189" i="4"/>
  <c r="AY188" i="4"/>
  <c r="N188" i="4"/>
  <c r="AY169" i="4"/>
  <c r="N169" i="4"/>
  <c r="AY168" i="4"/>
  <c r="N168" i="4"/>
  <c r="AY167" i="4"/>
  <c r="N167" i="4"/>
  <c r="AY166" i="4"/>
  <c r="N166" i="4"/>
  <c r="AY165" i="4"/>
  <c r="N165" i="4"/>
  <c r="AY164" i="4"/>
  <c r="N164" i="4"/>
  <c r="AY163" i="4"/>
  <c r="N163" i="4"/>
  <c r="AY162" i="4"/>
  <c r="N162" i="4"/>
  <c r="AY139" i="4"/>
  <c r="N139" i="4"/>
  <c r="AY138" i="4"/>
  <c r="N138" i="4"/>
  <c r="AY137" i="4"/>
  <c r="N137" i="4"/>
  <c r="AY136" i="4"/>
  <c r="N136" i="4"/>
  <c r="G11" i="3"/>
  <c r="H11" i="3" s="1"/>
  <c r="AY110" i="4"/>
  <c r="N110" i="4"/>
  <c r="AY96" i="4"/>
  <c r="N96" i="4"/>
  <c r="AY95" i="4"/>
  <c r="N95" i="4"/>
  <c r="AY94" i="4"/>
  <c r="N94" i="4"/>
  <c r="AY93" i="4"/>
  <c r="N93" i="4"/>
  <c r="AY92" i="4"/>
  <c r="N92" i="4"/>
  <c r="AY91" i="4"/>
  <c r="N91" i="4"/>
  <c r="AY90" i="4"/>
  <c r="N90" i="4"/>
  <c r="AY89" i="4"/>
  <c r="N89" i="4"/>
  <c r="AY88" i="4"/>
  <c r="N88" i="4"/>
  <c r="AY87" i="4"/>
  <c r="N87" i="4"/>
  <c r="AY86" i="4"/>
  <c r="N86" i="4"/>
  <c r="AY85" i="4"/>
  <c r="N85" i="4"/>
  <c r="AY84" i="4"/>
  <c r="N84" i="4"/>
  <c r="AY61" i="4"/>
  <c r="N61" i="4"/>
  <c r="AY60" i="4"/>
  <c r="N60" i="4"/>
  <c r="AY59" i="4"/>
  <c r="N59" i="4"/>
  <c r="AY58" i="4"/>
  <c r="N58" i="4"/>
  <c r="AY37" i="4"/>
  <c r="N37" i="4"/>
  <c r="AY36" i="4"/>
  <c r="N36" i="4"/>
  <c r="AY35" i="4"/>
  <c r="N35" i="4"/>
  <c r="AY34" i="4"/>
  <c r="N34" i="4"/>
  <c r="AY33" i="4"/>
  <c r="N33" i="4"/>
  <c r="AY32" i="4"/>
  <c r="N32" i="4"/>
  <c r="AY8" i="4"/>
  <c r="N8" i="4"/>
  <c r="AY7" i="4"/>
  <c r="N7" i="4"/>
  <c r="AY6" i="4"/>
  <c r="N6" i="4"/>
  <c r="S15" i="3"/>
  <c r="S14" i="3"/>
  <c r="S13" i="3"/>
  <c r="S12" i="3"/>
  <c r="S11" i="3"/>
  <c r="S10" i="3"/>
  <c r="S9" i="3"/>
  <c r="S8" i="3"/>
  <c r="S7" i="3"/>
  <c r="S6" i="3"/>
  <c r="E27" i="2"/>
  <c r="E25" i="2"/>
  <c r="E16" i="2"/>
  <c r="E5" i="2"/>
  <c r="G15" i="3" l="1"/>
  <c r="H15" i="3" s="1"/>
  <c r="I15" i="3"/>
  <c r="J15" i="3" s="1"/>
  <c r="I13" i="3"/>
  <c r="J13" i="3" s="1"/>
  <c r="I6" i="3"/>
  <c r="J6" i="3" s="1"/>
  <c r="I14" i="3"/>
  <c r="J14" i="3" s="1"/>
  <c r="I10" i="3"/>
  <c r="J10" i="3" s="1"/>
  <c r="G13" i="3"/>
  <c r="H13" i="3" s="1"/>
  <c r="G10" i="3" l="1"/>
  <c r="H10" i="3" s="1"/>
  <c r="G7" i="3"/>
  <c r="H7" i="3" s="1"/>
  <c r="G14" i="3"/>
  <c r="H14" i="3" s="1"/>
  <c r="I12" i="3"/>
  <c r="J12" i="3" s="1"/>
  <c r="G6" i="3"/>
  <c r="H6" i="3" s="1"/>
  <c r="I11" i="3"/>
  <c r="J11" i="3" s="1"/>
  <c r="I8" i="3" l="1"/>
  <c r="J8" i="3" s="1"/>
  <c r="E15" i="3"/>
  <c r="G8" i="3"/>
  <c r="H8" i="3" s="1"/>
  <c r="I9" i="3" l="1"/>
  <c r="J9" i="3" s="1"/>
  <c r="I7" i="3"/>
  <c r="J7" i="3" s="1"/>
  <c r="F15" i="3"/>
  <c r="L15" i="3" s="1"/>
  <c r="E21" i="2" s="1"/>
  <c r="K15" i="3"/>
  <c r="G12" i="3"/>
  <c r="H12" i="3" s="1"/>
  <c r="I5" i="3" l="1"/>
  <c r="J5" i="3" s="1"/>
  <c r="J29" i="3" s="1"/>
  <c r="E10" i="2"/>
  <c r="G9" i="3" l="1"/>
  <c r="H9" i="3" s="1"/>
  <c r="G5" i="3" s="1"/>
  <c r="H5" i="3" s="1"/>
  <c r="H29" i="3" l="1"/>
  <c r="E7" i="2"/>
  <c r="E14" i="3" l="1"/>
  <c r="E8" i="2"/>
  <c r="E9" i="2"/>
  <c r="E12" i="2" l="1"/>
  <c r="E11" i="2"/>
  <c r="K14" i="3"/>
  <c r="F14" i="3"/>
  <c r="L14" i="3" s="1"/>
  <c r="E11" i="3" l="1"/>
  <c r="E13" i="3" l="1"/>
  <c r="F11" i="3"/>
  <c r="L11" i="3" s="1"/>
  <c r="K11" i="3"/>
  <c r="E6" i="3"/>
  <c r="K6" i="3" l="1"/>
  <c r="F6" i="3"/>
  <c r="F13" i="3"/>
  <c r="L13" i="3" s="1"/>
  <c r="K13" i="3"/>
  <c r="L6" i="3" l="1"/>
  <c r="E7" i="3" l="1"/>
  <c r="E9" i="3"/>
  <c r="F9" i="3" l="1"/>
  <c r="L9" i="3" s="1"/>
  <c r="K9" i="3"/>
  <c r="F7" i="3"/>
  <c r="K7" i="3"/>
  <c r="E10" i="3" l="1"/>
  <c r="L7" i="3"/>
  <c r="K10" i="3" l="1"/>
  <c r="F10" i="3"/>
  <c r="L10" i="3" s="1"/>
  <c r="E12" i="3" l="1"/>
  <c r="E8" i="3"/>
  <c r="F8" i="3" l="1"/>
  <c r="K8" i="3"/>
  <c r="K12" i="3"/>
  <c r="F12" i="3"/>
  <c r="L12" i="3" s="1"/>
  <c r="L8" i="3" l="1"/>
  <c r="E5" i="3"/>
  <c r="K5" i="3" l="1"/>
  <c r="F5" i="3"/>
  <c r="F29" i="3" l="1"/>
  <c r="E4" i="2"/>
  <c r="E6" i="2" s="1"/>
  <c r="L5" i="3"/>
  <c r="L29" i="3" s="1"/>
  <c r="E15" i="2" l="1"/>
  <c r="E14" i="2"/>
  <c r="E13" i="2"/>
  <c r="E17" i="2" l="1"/>
  <c r="E18" i="2" l="1"/>
  <c r="E19" i="2" l="1"/>
  <c r="E22" i="2" l="1"/>
  <c r="E23" i="2" l="1"/>
  <c r="E24" i="2" l="1"/>
  <c r="E26" i="2" l="1"/>
  <c r="F2" i="2" s="1"/>
</calcChain>
</file>

<file path=xl/sharedStrings.xml><?xml version="1.0" encoding="utf-8"?>
<sst xmlns="http://schemas.openxmlformats.org/spreadsheetml/2006/main" count="2320" uniqueCount="304">
  <si>
    <t>C20+C30+C60+C70+C90+CA0+CB0+CC0+CD0+CE0+CE1+CH0+CH1+CH2+CH3+CH4+CQ0+CT0+CT1+CT2+CU0+CV0+CW0</t>
  </si>
  <si>
    <t>구        성        비</t>
  </si>
  <si>
    <t>이물질이 없는 순수한 폐콘크리트</t>
  </si>
  <si>
    <t>30*30소송목구조틀+9.5T석고1P+9T M.D.F 1P+인테리어필름 마감(걸레받이 9TM.D.F(H:), 필름마감 포함)</t>
  </si>
  <si>
    <t>30*30소송목구조틀+9.5T석고1P+9T M.D.F 1P+인테리어필름 마감(브라켓설치면 도장마감)</t>
  </si>
  <si>
    <t>9T M.D.F 1P(W:80)+인테리어필름마감(다보포함)</t>
  </si>
  <si>
    <t>DZZ+E10+E20+CE1+F30+F40+F10+F60+F70</t>
  </si>
  <si>
    <t>30*30소송목구조틀+9.5T석고1P+9T M.D.F 1P+인테리어필름 마감</t>
  </si>
  <si>
    <t>100형스터드+24K50T그라스울충진+9.5T석고1P(양면)+9TM.D.F 1P(양면)+인테리어필름마감(양면)</t>
  </si>
  <si>
    <t>(ㄱ형,180*130), 30*30소송목구조틀+15T M.D.F 1P+인테리어필름 마감</t>
  </si>
  <si>
    <t>[7등급+7등급미만] 130억 미만 ~ 81억(고시금액) 이상</t>
  </si>
  <si>
    <t>봉경관 151-1~3, 156호 공간조정 및 환경개선공사-건축</t>
  </si>
  <si>
    <t>히등락소 호리존몰딩 R100 동등이상제품, 보강판 및 설치비포함</t>
  </si>
  <si>
    <t>YZS003000000</t>
  </si>
  <si>
    <t>ZZB110100000</t>
  </si>
  <si>
    <t>YZDH00100000</t>
  </si>
  <si>
    <t>ZZ0000100000</t>
  </si>
  <si>
    <t>결   정   금   액</t>
  </si>
  <si>
    <t>걸레받이 및 몰딩류 철거</t>
  </si>
  <si>
    <t>창호도 기준, 도안비 포함</t>
  </si>
  <si>
    <t>공 사 원 가 계 산 서</t>
  </si>
  <si>
    <t>ZZB120100000</t>
  </si>
  <si>
    <t>YZS005000000</t>
  </si>
  <si>
    <t>칼라유리설치</t>
  </si>
  <si>
    <t>금  액</t>
  </si>
  <si>
    <t>0102</t>
  </si>
  <si>
    <t>호리즌몰딩설치</t>
  </si>
  <si>
    <t>JUK3</t>
  </si>
  <si>
    <t>단  가</t>
  </si>
  <si>
    <t>0110</t>
  </si>
  <si>
    <t>JUK13</t>
  </si>
  <si>
    <t>JUK10</t>
  </si>
  <si>
    <t>코너라운드 벽면</t>
  </si>
  <si>
    <t>재   료   비</t>
  </si>
  <si>
    <t>경        비</t>
  </si>
  <si>
    <t>공급가액 * 10%</t>
  </si>
  <si>
    <t>건설폐재류 운반비</t>
  </si>
  <si>
    <t>직접노무비* 6%</t>
  </si>
  <si>
    <t>경      비</t>
  </si>
  <si>
    <t xml:space="preserve"> 천장텍스설치 </t>
  </si>
  <si>
    <t>5T 아크릴스카시, 도안비 포함</t>
  </si>
  <si>
    <t>(AZZ+B10+C30)*%%</t>
  </si>
  <si>
    <t>[ 소          계 ]</t>
  </si>
  <si>
    <t>목재 창호(900×2,100 기준)</t>
  </si>
  <si>
    <t>[ 합           계 ]</t>
  </si>
  <si>
    <t>주변시설 보양 포함, 철거비포함</t>
  </si>
  <si>
    <t>손료적용</t>
  </si>
  <si>
    <t>재  료  비</t>
  </si>
  <si>
    <t>JUK12</t>
  </si>
  <si>
    <t>품목코드</t>
  </si>
  <si>
    <t>0108</t>
  </si>
  <si>
    <t>3.11</t>
  </si>
  <si>
    <t>혼합건설폐기물</t>
  </si>
  <si>
    <t>JUK19</t>
  </si>
  <si>
    <t>선반설치</t>
  </si>
  <si>
    <t>P10*%%</t>
  </si>
  <si>
    <t>최저가대상공사</t>
  </si>
  <si>
    <t>모든 건설공사</t>
  </si>
  <si>
    <t>손료저장</t>
  </si>
  <si>
    <t>JUK7</t>
  </si>
  <si>
    <t>노  무  비</t>
  </si>
  <si>
    <t>미장보수</t>
  </si>
  <si>
    <t>67856</t>
  </si>
  <si>
    <t>JUK1</t>
  </si>
  <si>
    <t>조적벽 철거</t>
  </si>
  <si>
    <t>0107</t>
  </si>
  <si>
    <t>자재비+시공비</t>
  </si>
  <si>
    <t>YZD007000000</t>
  </si>
  <si>
    <t>창호도참조,하드웨어일체</t>
  </si>
  <si>
    <t>수벽 및 하단판설치(목재)</t>
  </si>
  <si>
    <t>ZZA000200000</t>
  </si>
  <si>
    <t>산출경비(기계경비)</t>
  </si>
  <si>
    <t>노   무   비</t>
  </si>
  <si>
    <t>산업안전보건관리비</t>
  </si>
  <si>
    <t>규      격</t>
  </si>
  <si>
    <t>35854667</t>
  </si>
  <si>
    <t>0105  미장공사</t>
  </si>
  <si>
    <t>모니터 매입틀설치</t>
  </si>
  <si>
    <t>창호신설 상부벽체신설</t>
  </si>
  <si>
    <t>0106  수장공사</t>
  </si>
  <si>
    <t>AZZ+BZZ+CZZ</t>
  </si>
  <si>
    <t>BZZ*%%</t>
  </si>
  <si>
    <t>JUK20</t>
  </si>
  <si>
    <t>1.01</t>
  </si>
  <si>
    <t>폐기물처리비</t>
  </si>
  <si>
    <t>창호 철거</t>
  </si>
  <si>
    <t>경량철골천장틀</t>
  </si>
  <si>
    <t>인조대리석설치</t>
  </si>
  <si>
    <t>B10*%%</t>
  </si>
  <si>
    <t>3.56</t>
  </si>
  <si>
    <t>JUK16</t>
  </si>
  <si>
    <t>PSD 01</t>
  </si>
  <si>
    <t>JUK5</t>
  </si>
  <si>
    <t>입체문자설치</t>
  </si>
  <si>
    <t>0103</t>
  </si>
  <si>
    <t>0105</t>
  </si>
  <si>
    <t>JUK18</t>
  </si>
  <si>
    <t>JUK14</t>
  </si>
  <si>
    <t>WD 01</t>
  </si>
  <si>
    <t>공종코드</t>
  </si>
  <si>
    <t>DZZ*%%</t>
  </si>
  <si>
    <t>데코타일붙임</t>
  </si>
  <si>
    <t>설치비포함</t>
  </si>
  <si>
    <t>AL몰딩설치</t>
  </si>
  <si>
    <t>하부장설치</t>
  </si>
  <si>
    <t>JUK2</t>
  </si>
  <si>
    <t>0101</t>
  </si>
  <si>
    <t>JUK8</t>
  </si>
  <si>
    <t>계 * 3%</t>
  </si>
  <si>
    <t>JUK11</t>
  </si>
  <si>
    <t>2051437</t>
  </si>
  <si>
    <t>JUK17</t>
  </si>
  <si>
    <t>간접후면 벽면</t>
  </si>
  <si>
    <t>0106</t>
  </si>
  <si>
    <t>간접거울설치</t>
  </si>
  <si>
    <t>JUK9</t>
  </si>
  <si>
    <t>JUK4</t>
  </si>
  <si>
    <t>롤스크린 철거</t>
  </si>
  <si>
    <t>인테리어필름</t>
  </si>
  <si>
    <t>JUK15</t>
  </si>
  <si>
    <t>블라인드</t>
  </si>
  <si>
    <t>불연천장재</t>
  </si>
  <si>
    <t>폐콘크리트</t>
  </si>
  <si>
    <t>JUK6</t>
  </si>
  <si>
    <t>합산제외</t>
  </si>
  <si>
    <t>SW 01</t>
  </si>
  <si>
    <t>텍스류 철거</t>
  </si>
  <si>
    <t>B10+B20</t>
  </si>
  <si>
    <t>비  고</t>
  </si>
  <si>
    <t>환경보전비</t>
  </si>
  <si>
    <t>SD 01</t>
  </si>
  <si>
    <t>0109</t>
  </si>
  <si>
    <t>P10+P20</t>
  </si>
  <si>
    <t>0104</t>
  </si>
  <si>
    <t>장식몰딩설치</t>
  </si>
  <si>
    <t>1.0B</t>
  </si>
  <si>
    <t>SEQNO</t>
  </si>
  <si>
    <t>P30+Q10+Q20+Q30+Q40+Q50+Q60</t>
  </si>
  <si>
    <t>불연천장재, 친환경흡음텍스 12*300*600mm</t>
  </si>
  <si>
    <t>몰딩(알루미늄), L형, 15×15×1.0mm</t>
  </si>
  <si>
    <t>M-BAR,일부자재재사용</t>
  </si>
  <si>
    <t>0110  폐기물처리비</t>
  </si>
  <si>
    <t>카페트 및 비닐 시트류 철거</t>
  </si>
  <si>
    <t>YZA001000000</t>
  </si>
  <si>
    <t>ZZB700100000</t>
  </si>
  <si>
    <t>YZS004000000</t>
  </si>
  <si>
    <t>(재료비+직노+기계경비)*0</t>
  </si>
  <si>
    <t>ZZC000100000</t>
  </si>
  <si>
    <t>ZZD000100000</t>
  </si>
  <si>
    <t>총      원      가</t>
  </si>
  <si>
    <t>간  접  재  료  비</t>
  </si>
  <si>
    <t>0103  창호및유리공사</t>
  </si>
  <si>
    <t>24톤 암롤트럭, 35km</t>
  </si>
  <si>
    <t>ZZB300100000</t>
  </si>
  <si>
    <t>YZS002000000</t>
  </si>
  <si>
    <t>ZZF000100000</t>
  </si>
  <si>
    <t>직  접  재  료  비</t>
  </si>
  <si>
    <t>폐합성수지, 폐합성고무</t>
  </si>
  <si>
    <t>도      급      액</t>
  </si>
  <si>
    <t>기   타    경   비</t>
  </si>
  <si>
    <t>ZZB500100000</t>
  </si>
  <si>
    <t>유리보드면 걸레받이설치</t>
  </si>
  <si>
    <t>기존 급,배수관 캡마감</t>
  </si>
  <si>
    <t>일  반  관  리  비</t>
  </si>
  <si>
    <t>창가측 목재 커튼박스설치</t>
  </si>
  <si>
    <t>YZD014000000</t>
  </si>
  <si>
    <t>고  용  보  험  료</t>
  </si>
  <si>
    <t>열경화성수지천장판 설치</t>
  </si>
  <si>
    <t>직  접  노  무  비</t>
  </si>
  <si>
    <t>부  가  가  치  세</t>
  </si>
  <si>
    <t>간  접  노  무  비</t>
  </si>
  <si>
    <t>ZZB400100000</t>
  </si>
  <si>
    <t>처리비/장판,스티로폼,비닐</t>
  </si>
  <si>
    <t>YZD006000000</t>
  </si>
  <si>
    <t>건설폐재류에 가연성 5% 이하 혼합</t>
  </si>
  <si>
    <t>600*600*3.0mm (왁스무)</t>
  </si>
  <si>
    <t>창호신설부 수벽 및 하단판설치</t>
  </si>
  <si>
    <t>순   공   사   원   가</t>
  </si>
  <si>
    <t>혼합건설폐기물 상차비 및 운반비</t>
  </si>
  <si>
    <t>(BZZ+CZZ+E10)*%%</t>
  </si>
  <si>
    <t>유리보드 베이스판, 하부장매입틀단면</t>
  </si>
  <si>
    <t>세면대 신설부위 급배수관 연장설치</t>
  </si>
  <si>
    <t xml:space="preserve"> 흡음텍스(300 x 600㎜) </t>
  </si>
  <si>
    <t>이              윤</t>
  </si>
  <si>
    <t>노무비*3.56%</t>
  </si>
  <si>
    <t>비      고</t>
  </si>
  <si>
    <t>0101  가설공사</t>
  </si>
  <si>
    <t>공 종 별 내 역 서</t>
  </si>
  <si>
    <t>유리면사인물설치</t>
  </si>
  <si>
    <t>공사이행보증수수료</t>
  </si>
  <si>
    <t>[ 봉경관 151-1~3, 156호 공간조정 및 환경개선공사-건축 ]</t>
  </si>
  <si>
    <t>01  봉경관 151-1~3, 156호 공간조정 및 환경개선공사-건축</t>
  </si>
  <si>
    <t>ZZZ</t>
  </si>
  <si>
    <t>P10</t>
  </si>
  <si>
    <t>산근</t>
  </si>
  <si>
    <t>C30</t>
  </si>
  <si>
    <t>BZZ</t>
  </si>
  <si>
    <t>식</t>
  </si>
  <si>
    <t>메모장</t>
  </si>
  <si>
    <t>P40</t>
  </si>
  <si>
    <t>E20</t>
  </si>
  <si>
    <t>A10</t>
  </si>
  <si>
    <t>개소</t>
  </si>
  <si>
    <t>3</t>
  </si>
  <si>
    <t>CQ0</t>
  </si>
  <si>
    <t>계</t>
  </si>
  <si>
    <t>F</t>
  </si>
  <si>
    <t>10</t>
  </si>
  <si>
    <t>B20</t>
  </si>
  <si>
    <t>C90</t>
  </si>
  <si>
    <t>수량</t>
  </si>
  <si>
    <t>P30</t>
  </si>
  <si>
    <t>A20</t>
  </si>
  <si>
    <t>CU0</t>
  </si>
  <si>
    <t>적용률</t>
  </si>
  <si>
    <t>01</t>
  </si>
  <si>
    <t>F70</t>
  </si>
  <si>
    <t>CT0</t>
  </si>
  <si>
    <t>조정률</t>
  </si>
  <si>
    <t>SET</t>
  </si>
  <si>
    <t>변수</t>
  </si>
  <si>
    <t>12T</t>
  </si>
  <si>
    <t>자재</t>
  </si>
  <si>
    <t>CH0</t>
  </si>
  <si>
    <t/>
  </si>
  <si>
    <t>T</t>
  </si>
  <si>
    <t>CZZ</t>
  </si>
  <si>
    <t>DZZ</t>
  </si>
  <si>
    <t>B10</t>
  </si>
  <si>
    <t>W10</t>
  </si>
  <si>
    <t>8</t>
  </si>
  <si>
    <t>천장</t>
  </si>
  <si>
    <t>AZZ</t>
  </si>
  <si>
    <t>6</t>
  </si>
  <si>
    <t>설정</t>
  </si>
  <si>
    <t>대</t>
  </si>
  <si>
    <t>일위</t>
  </si>
  <si>
    <t>A</t>
  </si>
  <si>
    <t>M2</t>
  </si>
  <si>
    <t>단위</t>
  </si>
  <si>
    <t>E10</t>
  </si>
  <si>
    <t>P20</t>
  </si>
  <si>
    <t>TON</t>
  </si>
  <si>
    <t>0.3</t>
  </si>
  <si>
    <t>단산</t>
  </si>
  <si>
    <t>CA0</t>
  </si>
  <si>
    <t>M</t>
  </si>
  <si>
    <t>0</t>
  </si>
  <si>
    <t>(재료비+직노+기계경비) * 0.3%</t>
  </si>
  <si>
    <t>창가측하부벽면 장식판 및 걸레받이설치</t>
  </si>
  <si>
    <t>(노무비+경비+일반관리비) * 10%</t>
  </si>
  <si>
    <t>30*30소송목구조틀/9T 합판 1P</t>
  </si>
  <si>
    <t>베니션 알루미늄 블라인드 타공,우드톤</t>
  </si>
  <si>
    <t>(AZZ+B10+Q10/1.1)*%%</t>
  </si>
  <si>
    <t>(재료비+직노+도급자관급) * 3.11%</t>
  </si>
  <si>
    <t>CLIP-BAR, H:1m이상(인써트유)</t>
  </si>
  <si>
    <t>창호도참조,하드웨어일체(상부보강파이프포함)</t>
  </si>
  <si>
    <t>열경화성수지천장재, DMC(불연), 1.5×600×600mm</t>
  </si>
  <si>
    <t>Z:in , 0.42 x 1220mm NW (방염 프리미엄우드)</t>
  </si>
  <si>
    <t>바탕면위, 9T M.D.F 1P(W:30)+인테리어필름마감</t>
  </si>
  <si>
    <t>30*30소송목구조틀+15T M.D.F 1P+인테리어필름 마감</t>
  </si>
  <si>
    <t>바탕면위, 15T M.D.F 1P(W:30)+인테리어필름마감</t>
  </si>
  <si>
    <t>바탕면위, 15T M.D.F 1P(W:12)+인테리어필름마감</t>
  </si>
  <si>
    <t>세면대설치 포함</t>
  </si>
  <si>
    <t>0102  금속공사</t>
  </si>
  <si>
    <t>경량 구조틀 철거</t>
  </si>
  <si>
    <t>기존 세면대 철거</t>
  </si>
  <si>
    <t>0107  기타공사</t>
  </si>
  <si>
    <t>덧문설치 상하부벽면</t>
  </si>
  <si>
    <t>ITEMSEQNO</t>
  </si>
  <si>
    <t>합      계</t>
  </si>
  <si>
    <t>세면대 및 부속류</t>
  </si>
  <si>
    <t>경량칸막이 철거</t>
  </si>
  <si>
    <t>ZZB000100000</t>
  </si>
  <si>
    <t>24톤 덤프트럭, 35km</t>
  </si>
  <si>
    <t>(AZZ+BZZ)*%%</t>
  </si>
  <si>
    <t>건축물 현장정리+준공청소</t>
  </si>
  <si>
    <t>(재료비+노무비)* 3%</t>
  </si>
  <si>
    <t>공   급    가   액</t>
  </si>
  <si>
    <t>YZS007000000</t>
  </si>
  <si>
    <t>ZZA000100000</t>
  </si>
  <si>
    <t>유리보드면 장식몰딩설치</t>
  </si>
  <si>
    <t>총   공   사    비</t>
  </si>
  <si>
    <t>산  재  보  험  료</t>
  </si>
  <si>
    <t>YZS001000000</t>
  </si>
  <si>
    <t>5억미만, 일반건설공사(갑)</t>
  </si>
  <si>
    <t>0108  건축설비공사</t>
  </si>
  <si>
    <t>공사구간내 가설칸막이 설치</t>
  </si>
  <si>
    <t>0104  목공사</t>
  </si>
  <si>
    <t>이동식강관말비계</t>
  </si>
  <si>
    <t>A10+A20-A30</t>
  </si>
  <si>
    <t>AL재료분리대설치</t>
  </si>
  <si>
    <t>20120321</t>
  </si>
  <si>
    <t>품      목</t>
  </si>
  <si>
    <t>노무비 * 1.01%</t>
  </si>
  <si>
    <t>바닥컷팅 및 파취철거</t>
  </si>
  <si>
    <t>금      액</t>
  </si>
  <si>
    <t>78191720</t>
  </si>
  <si>
    <t>1단2m, 3개월</t>
  </si>
  <si>
    <t>0109  철거공사</t>
  </si>
  <si>
    <t>공 종 별 집 계 표</t>
  </si>
  <si>
    <t>비        목</t>
  </si>
  <si>
    <t>H=100, T=12</t>
  </si>
  <si>
    <t>50형스터드+9T합판 1P+15TM.D.F1P(단면)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</si>
</sst>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#,###;\-#,###;#"/>
    <numFmt numFmtId="180" formatCode="#,###;\-#,###;#;"/>
    <numFmt numFmtId="181" formatCode="#,##0.00#;\-#,##0.00#;#"/>
    <numFmt numFmtId="182" formatCode="#,###"/>
  </numFmts>
  <fonts count="6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16"/>
      <color rgb="FF000000"/>
      <name val="돋움체"/>
      <family val="3"/>
      <charset val="129"/>
    </font>
    <font>
      <u/>
      <sz val="11"/>
      <color rgb="FF0000FF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 applyAlignment="1"/>
    <xf numFmtId="181" fontId="0" fillId="0" borderId="1" xfId="0" applyNumberFormat="1" applyFont="1" applyBorder="1" applyAlignment="1">
      <alignment horizontal="right" vertical="center" shrinkToFit="1"/>
    </xf>
    <xf numFmtId="180" fontId="0" fillId="0" borderId="1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right" vertical="center" shrinkToFit="1"/>
    </xf>
    <xf numFmtId="180" fontId="0" fillId="0" borderId="1" xfId="0" applyNumberFormat="1" applyFont="1" applyBorder="1" applyAlignment="1">
      <alignment horizontal="left" vertical="center" shrinkToFit="1"/>
    </xf>
    <xf numFmtId="177" fontId="0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0" xfId="0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3" xfId="0" applyFont="1" applyBorder="1" applyAlignment="1">
      <alignment horizontal="left" vertical="center" shrinkToFit="1"/>
    </xf>
    <xf numFmtId="0" fontId="0" fillId="0" borderId="1" xfId="0" applyNumberFormat="1" applyFont="1" applyBorder="1" applyAlignment="1">
      <alignment horizontal="left" vertical="center" shrinkToFit="1"/>
    </xf>
    <xf numFmtId="0" fontId="0" fillId="0" borderId="2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/>
    </xf>
    <xf numFmtId="182" fontId="0" fillId="0" borderId="1" xfId="0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right" vertical="center" shrinkToFi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NumberForma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/>
    <pageSetUpPr fitToPage="1"/>
  </sheetPr>
  <dimension ref="A1:O27"/>
  <sheetViews>
    <sheetView tabSelected="1" view="pageBreakPreview" topLeftCell="B1" zoomScale="60" zoomScaleNormal="60" zoomScaleSheetLayoutView="100" workbookViewId="0">
      <selection activeCell="F23" sqref="F23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23" t="s">
        <v>20</v>
      </c>
      <c r="B1" s="23"/>
      <c r="C1" s="23"/>
      <c r="D1" s="23"/>
      <c r="E1" s="23"/>
      <c r="F1" s="23"/>
      <c r="G1" s="23"/>
    </row>
    <row r="2" spans="1:15" ht="21.95" customHeight="1" x14ac:dyDescent="0.3">
      <c r="A2" s="24" t="s">
        <v>190</v>
      </c>
      <c r="B2" s="24"/>
      <c r="C2" s="24"/>
      <c r="D2" s="24"/>
      <c r="E2" s="24"/>
      <c r="F2" s="25" t="str">
        <f>"금액: 일금  "&amp;NUMBERSTRING(E26,1)&amp;"원정("&amp;TEXT(E26,"#,###원")&amp;")"</f>
        <v>금액: 일금  영원정(원)</v>
      </c>
      <c r="G2" s="25"/>
    </row>
    <row r="3" spans="1:15" ht="21.95" customHeight="1" x14ac:dyDescent="0.3">
      <c r="A3" s="7" t="s">
        <v>224</v>
      </c>
      <c r="B3" s="26" t="s">
        <v>301</v>
      </c>
      <c r="C3" s="27"/>
      <c r="D3" s="28"/>
      <c r="E3" s="7" t="s">
        <v>296</v>
      </c>
      <c r="F3" s="7" t="s">
        <v>1</v>
      </c>
      <c r="G3" s="7" t="s">
        <v>185</v>
      </c>
      <c r="H3" s="7" t="s">
        <v>237</v>
      </c>
      <c r="I3" s="7" t="s">
        <v>230</v>
      </c>
    </row>
    <row r="4" spans="1:15" ht="21.95" customHeight="1" x14ac:dyDescent="0.3">
      <c r="A4" s="10" t="s">
        <v>201</v>
      </c>
      <c r="B4" s="29" t="s">
        <v>177</v>
      </c>
      <c r="C4" s="29" t="s">
        <v>33</v>
      </c>
      <c r="D4" s="8" t="s">
        <v>156</v>
      </c>
      <c r="E4" s="2">
        <f>TRUNC(공종별집계표!F5,0)</f>
        <v>0</v>
      </c>
      <c r="F4" s="10"/>
      <c r="G4" s="10"/>
      <c r="H4" s="4">
        <v>100</v>
      </c>
      <c r="I4" s="10" t="s">
        <v>156</v>
      </c>
      <c r="J4" s="10" t="s">
        <v>247</v>
      </c>
      <c r="K4" s="10" t="s">
        <v>297</v>
      </c>
      <c r="L4" s="4">
        <v>78191720</v>
      </c>
      <c r="M4" s="10" t="s">
        <v>247</v>
      </c>
      <c r="N4" s="10" t="s">
        <v>292</v>
      </c>
      <c r="O4" s="10" t="s">
        <v>16</v>
      </c>
    </row>
    <row r="5" spans="1:15" ht="21.95" customHeight="1" x14ac:dyDescent="0.3">
      <c r="A5" s="10" t="s">
        <v>212</v>
      </c>
      <c r="B5" s="30"/>
      <c r="C5" s="30"/>
      <c r="D5" s="8" t="s">
        <v>150</v>
      </c>
      <c r="E5" s="2">
        <f>TRUNC(,0)</f>
        <v>0</v>
      </c>
      <c r="F5" s="10"/>
      <c r="G5" s="10"/>
      <c r="H5" s="4">
        <v>110</v>
      </c>
      <c r="I5" s="10" t="s">
        <v>150</v>
      </c>
      <c r="J5" s="10" t="s">
        <v>247</v>
      </c>
      <c r="K5" s="10" t="s">
        <v>224</v>
      </c>
      <c r="L5" s="4">
        <v>0</v>
      </c>
      <c r="M5" s="10" t="s">
        <v>247</v>
      </c>
      <c r="N5" s="10"/>
      <c r="O5" s="10" t="s">
        <v>143</v>
      </c>
    </row>
    <row r="6" spans="1:15" ht="21.95" customHeight="1" x14ac:dyDescent="0.3">
      <c r="A6" s="10" t="s">
        <v>232</v>
      </c>
      <c r="B6" s="30"/>
      <c r="C6" s="31"/>
      <c r="D6" s="8" t="s">
        <v>42</v>
      </c>
      <c r="E6" s="2">
        <f>TRUNC(E4+E5,0)</f>
        <v>0</v>
      </c>
      <c r="F6" s="10"/>
      <c r="G6" s="10"/>
      <c r="H6" s="4">
        <v>190</v>
      </c>
      <c r="I6" s="10" t="s">
        <v>42</v>
      </c>
      <c r="J6" s="10" t="s">
        <v>247</v>
      </c>
      <c r="K6" s="10" t="s">
        <v>290</v>
      </c>
      <c r="L6" s="4">
        <v>78191720</v>
      </c>
      <c r="M6" s="10" t="s">
        <v>247</v>
      </c>
      <c r="N6" s="10"/>
      <c r="O6" s="10" t="s">
        <v>284</v>
      </c>
    </row>
    <row r="7" spans="1:15" ht="21.95" customHeight="1" x14ac:dyDescent="0.3">
      <c r="A7" s="10" t="s">
        <v>228</v>
      </c>
      <c r="B7" s="30"/>
      <c r="C7" s="29" t="s">
        <v>72</v>
      </c>
      <c r="D7" s="8" t="s">
        <v>168</v>
      </c>
      <c r="E7" s="2">
        <f>TRUNC(공종별집계표!H5,0)</f>
        <v>0</v>
      </c>
      <c r="F7" s="10"/>
      <c r="G7" s="10"/>
      <c r="H7" s="4">
        <v>200</v>
      </c>
      <c r="I7" s="10" t="s">
        <v>168</v>
      </c>
      <c r="J7" s="10" t="s">
        <v>247</v>
      </c>
      <c r="K7" s="10" t="s">
        <v>75</v>
      </c>
      <c r="L7" s="4">
        <v>35854667</v>
      </c>
      <c r="M7" s="10" t="s">
        <v>247</v>
      </c>
      <c r="N7" s="10"/>
      <c r="O7" s="10" t="s">
        <v>280</v>
      </c>
    </row>
    <row r="8" spans="1:15" ht="21.95" customHeight="1" x14ac:dyDescent="0.3">
      <c r="A8" s="10" t="s">
        <v>208</v>
      </c>
      <c r="B8" s="30"/>
      <c r="C8" s="30"/>
      <c r="D8" s="8" t="s">
        <v>170</v>
      </c>
      <c r="E8" s="2">
        <f>TRUNC(E7*0.06,0)</f>
        <v>0</v>
      </c>
      <c r="F8" s="10" t="s">
        <v>37</v>
      </c>
      <c r="G8" s="10"/>
      <c r="H8" s="4">
        <v>210</v>
      </c>
      <c r="I8" s="10" t="s">
        <v>170</v>
      </c>
      <c r="J8" s="10" t="s">
        <v>233</v>
      </c>
      <c r="K8" s="10" t="s">
        <v>88</v>
      </c>
      <c r="L8" s="4">
        <v>2151280</v>
      </c>
      <c r="M8" s="10" t="s">
        <v>247</v>
      </c>
      <c r="N8" s="10"/>
      <c r="O8" s="10" t="s">
        <v>70</v>
      </c>
    </row>
    <row r="9" spans="1:15" ht="21.95" customHeight="1" x14ac:dyDescent="0.3">
      <c r="A9" s="10" t="s">
        <v>196</v>
      </c>
      <c r="B9" s="30"/>
      <c r="C9" s="31"/>
      <c r="D9" s="8" t="s">
        <v>42</v>
      </c>
      <c r="E9" s="2">
        <f>TRUNC(E7+E8,0)</f>
        <v>0</v>
      </c>
      <c r="F9" s="10"/>
      <c r="G9" s="10"/>
      <c r="H9" s="4">
        <v>290</v>
      </c>
      <c r="I9" s="10" t="s">
        <v>42</v>
      </c>
      <c r="J9" s="10" t="s">
        <v>247</v>
      </c>
      <c r="K9" s="10" t="s">
        <v>127</v>
      </c>
      <c r="L9" s="4">
        <v>38005947</v>
      </c>
      <c r="M9" s="10" t="s">
        <v>247</v>
      </c>
      <c r="N9" s="10"/>
      <c r="O9" s="10" t="s">
        <v>154</v>
      </c>
    </row>
    <row r="10" spans="1:15" ht="21.95" customHeight="1" x14ac:dyDescent="0.3">
      <c r="A10" s="10" t="s">
        <v>195</v>
      </c>
      <c r="B10" s="30"/>
      <c r="C10" s="29" t="s">
        <v>34</v>
      </c>
      <c r="D10" s="8" t="s">
        <v>71</v>
      </c>
      <c r="E10" s="2">
        <f>TRUNC(공종별집계표!J5,0)</f>
        <v>0</v>
      </c>
      <c r="F10" s="10"/>
      <c r="G10" s="10"/>
      <c r="H10" s="4">
        <v>3100</v>
      </c>
      <c r="I10" s="10" t="s">
        <v>71</v>
      </c>
      <c r="J10" s="10" t="s">
        <v>247</v>
      </c>
      <c r="K10" s="10" t="s">
        <v>62</v>
      </c>
      <c r="L10" s="4">
        <v>67856</v>
      </c>
      <c r="M10" s="10" t="s">
        <v>247</v>
      </c>
      <c r="N10" s="10"/>
      <c r="O10" s="10" t="s">
        <v>273</v>
      </c>
    </row>
    <row r="11" spans="1:15" ht="21.95" customHeight="1" x14ac:dyDescent="0.3">
      <c r="A11" s="10" t="s">
        <v>209</v>
      </c>
      <c r="B11" s="30"/>
      <c r="C11" s="30"/>
      <c r="D11" s="8" t="s">
        <v>283</v>
      </c>
      <c r="E11" s="2">
        <f>TRUNC(E9*0.0356,0)</f>
        <v>0</v>
      </c>
      <c r="F11" s="10" t="s">
        <v>184</v>
      </c>
      <c r="G11" s="10" t="s">
        <v>57</v>
      </c>
      <c r="H11" s="4">
        <v>3300</v>
      </c>
      <c r="I11" s="10" t="s">
        <v>283</v>
      </c>
      <c r="J11" s="10" t="s">
        <v>89</v>
      </c>
      <c r="K11" s="10" t="s">
        <v>81</v>
      </c>
      <c r="L11" s="4">
        <v>1353011</v>
      </c>
      <c r="M11" s="10" t="s">
        <v>247</v>
      </c>
      <c r="N11" s="10"/>
      <c r="O11" s="10" t="s">
        <v>14</v>
      </c>
    </row>
    <row r="12" spans="1:15" ht="21.95" customHeight="1" x14ac:dyDescent="0.3">
      <c r="A12" s="10" t="s">
        <v>245</v>
      </c>
      <c r="B12" s="30"/>
      <c r="C12" s="30"/>
      <c r="D12" s="8" t="s">
        <v>166</v>
      </c>
      <c r="E12" s="2">
        <f>TRUNC(E9*0.0101,0)</f>
        <v>0</v>
      </c>
      <c r="F12" s="10" t="s">
        <v>294</v>
      </c>
      <c r="G12" s="10" t="s">
        <v>10</v>
      </c>
      <c r="H12" s="4">
        <v>3400</v>
      </c>
      <c r="I12" s="10" t="s">
        <v>166</v>
      </c>
      <c r="J12" s="10" t="s">
        <v>83</v>
      </c>
      <c r="K12" s="10" t="s">
        <v>81</v>
      </c>
      <c r="L12" s="4">
        <v>383860</v>
      </c>
      <c r="M12" s="10" t="s">
        <v>247</v>
      </c>
      <c r="N12" s="10"/>
      <c r="O12" s="10" t="s">
        <v>21</v>
      </c>
    </row>
    <row r="13" spans="1:15" ht="21.95" customHeight="1" x14ac:dyDescent="0.3">
      <c r="A13" s="10" t="s">
        <v>223</v>
      </c>
      <c r="B13" s="30"/>
      <c r="C13" s="30"/>
      <c r="D13" s="8" t="s">
        <v>73</v>
      </c>
      <c r="E13" s="2">
        <f>TRUNC((E6+E7/1.1)*0.0311,0)</f>
        <v>0</v>
      </c>
      <c r="F13" s="10" t="s">
        <v>254</v>
      </c>
      <c r="G13" s="10" t="s">
        <v>285</v>
      </c>
      <c r="H13" s="4">
        <v>3900</v>
      </c>
      <c r="I13" s="10" t="s">
        <v>73</v>
      </c>
      <c r="J13" s="10" t="s">
        <v>51</v>
      </c>
      <c r="K13" s="10" t="s">
        <v>253</v>
      </c>
      <c r="L13" s="4">
        <v>3546842</v>
      </c>
      <c r="M13" s="10" t="s">
        <v>247</v>
      </c>
      <c r="N13" s="10"/>
      <c r="O13" s="10" t="s">
        <v>153</v>
      </c>
    </row>
    <row r="14" spans="1:15" ht="21.95" customHeight="1" x14ac:dyDescent="0.3">
      <c r="A14" s="10" t="s">
        <v>204</v>
      </c>
      <c r="B14" s="30"/>
      <c r="C14" s="30"/>
      <c r="D14" s="8" t="s">
        <v>129</v>
      </c>
      <c r="E14" s="2">
        <f>TRUNC((E6+E7+E10)*0.003,0)</f>
        <v>0</v>
      </c>
      <c r="F14" s="10" t="s">
        <v>248</v>
      </c>
      <c r="G14" s="10"/>
      <c r="H14" s="4">
        <v>4600</v>
      </c>
      <c r="I14" s="10" t="s">
        <v>129</v>
      </c>
      <c r="J14" s="10" t="s">
        <v>243</v>
      </c>
      <c r="K14" s="10" t="s">
        <v>41</v>
      </c>
      <c r="L14" s="4">
        <v>342342</v>
      </c>
      <c r="M14" s="10" t="s">
        <v>247</v>
      </c>
      <c r="N14" s="10"/>
      <c r="O14" s="10" t="s">
        <v>144</v>
      </c>
    </row>
    <row r="15" spans="1:15" ht="21.95" customHeight="1" x14ac:dyDescent="0.3">
      <c r="A15" s="10" t="s">
        <v>217</v>
      </c>
      <c r="B15" s="30"/>
      <c r="C15" s="30"/>
      <c r="D15" s="8" t="s">
        <v>159</v>
      </c>
      <c r="E15" s="2">
        <f>TRUNC((E6+E9)*0.03,0)</f>
        <v>0</v>
      </c>
      <c r="F15" s="10" t="s">
        <v>277</v>
      </c>
      <c r="G15" s="10"/>
      <c r="H15" s="4">
        <v>4700</v>
      </c>
      <c r="I15" s="10" t="s">
        <v>159</v>
      </c>
      <c r="J15" s="10" t="s">
        <v>203</v>
      </c>
      <c r="K15" s="10" t="s">
        <v>275</v>
      </c>
      <c r="L15" s="4">
        <v>3485930</v>
      </c>
      <c r="M15" s="10" t="s">
        <v>247</v>
      </c>
      <c r="N15" s="10"/>
      <c r="O15" s="10" t="s">
        <v>171</v>
      </c>
    </row>
    <row r="16" spans="1:15" ht="21.95" hidden="1" customHeight="1" x14ac:dyDescent="0.3">
      <c r="A16" s="10" t="s">
        <v>213</v>
      </c>
      <c r="B16" s="30"/>
      <c r="C16" s="30"/>
      <c r="D16" s="8" t="s">
        <v>189</v>
      </c>
      <c r="E16" s="2">
        <f>TRUNC(,0)</f>
        <v>0</v>
      </c>
      <c r="F16" s="10" t="s">
        <v>146</v>
      </c>
      <c r="G16" s="10" t="s">
        <v>56</v>
      </c>
      <c r="H16" s="4">
        <v>4710</v>
      </c>
      <c r="I16" s="10" t="s">
        <v>189</v>
      </c>
      <c r="J16" s="10" t="s">
        <v>247</v>
      </c>
      <c r="K16" s="10" t="s">
        <v>224</v>
      </c>
      <c r="L16" s="4">
        <v>0</v>
      </c>
      <c r="M16" s="10" t="s">
        <v>247</v>
      </c>
      <c r="N16" s="10"/>
      <c r="O16" s="10" t="s">
        <v>160</v>
      </c>
    </row>
    <row r="17" spans="1:15" ht="21.95" customHeight="1" x14ac:dyDescent="0.3">
      <c r="A17" s="10" t="s">
        <v>226</v>
      </c>
      <c r="B17" s="31"/>
      <c r="C17" s="31"/>
      <c r="D17" s="8" t="s">
        <v>42</v>
      </c>
      <c r="E17" s="2">
        <f>TRUNC(+E10+E11+E12+E13+E14+E15+E16,0)</f>
        <v>0</v>
      </c>
      <c r="F17" s="10"/>
      <c r="G17" s="10"/>
      <c r="H17" s="4">
        <v>9910</v>
      </c>
      <c r="I17" s="10" t="s">
        <v>42</v>
      </c>
      <c r="J17" s="10" t="s">
        <v>247</v>
      </c>
      <c r="K17" s="10" t="s">
        <v>0</v>
      </c>
      <c r="L17" s="4">
        <v>9179841</v>
      </c>
      <c r="M17" s="10" t="s">
        <v>247</v>
      </c>
      <c r="N17" s="10"/>
      <c r="O17" s="10" t="s">
        <v>13</v>
      </c>
    </row>
    <row r="18" spans="1:15" ht="21.95" customHeight="1" x14ac:dyDescent="0.3">
      <c r="A18" s="10" t="s">
        <v>227</v>
      </c>
      <c r="B18" s="20" t="s">
        <v>205</v>
      </c>
      <c r="C18" s="22"/>
      <c r="D18" s="21"/>
      <c r="E18" s="2">
        <f>TRUNC(E6+E9+E17,0)</f>
        <v>0</v>
      </c>
      <c r="F18" s="10"/>
      <c r="G18" s="10"/>
      <c r="H18" s="4">
        <v>900710</v>
      </c>
      <c r="I18" s="10" t="s">
        <v>205</v>
      </c>
      <c r="J18" s="10" t="s">
        <v>247</v>
      </c>
      <c r="K18" s="10" t="s">
        <v>80</v>
      </c>
      <c r="L18" s="4">
        <v>125377508</v>
      </c>
      <c r="M18" s="10" t="s">
        <v>247</v>
      </c>
      <c r="N18" s="10"/>
      <c r="O18" s="10" t="s">
        <v>145</v>
      </c>
    </row>
    <row r="19" spans="1:15" ht="21.95" customHeight="1" x14ac:dyDescent="0.3">
      <c r="A19" s="10" t="s">
        <v>240</v>
      </c>
      <c r="B19" s="20" t="s">
        <v>163</v>
      </c>
      <c r="C19" s="22"/>
      <c r="D19" s="21"/>
      <c r="E19" s="2">
        <f>TRUNC(E18*0.03,0)</f>
        <v>0</v>
      </c>
      <c r="F19" s="10" t="s">
        <v>108</v>
      </c>
      <c r="G19" s="10"/>
      <c r="H19" s="4">
        <v>900810</v>
      </c>
      <c r="I19" s="10" t="s">
        <v>163</v>
      </c>
      <c r="J19" s="10" t="s">
        <v>203</v>
      </c>
      <c r="K19" s="10" t="s">
        <v>100</v>
      </c>
      <c r="L19" s="4">
        <v>3761325</v>
      </c>
      <c r="M19" s="10" t="s">
        <v>247</v>
      </c>
      <c r="N19" s="10"/>
      <c r="O19" s="10" t="s">
        <v>147</v>
      </c>
    </row>
    <row r="20" spans="1:15" ht="21.95" customHeight="1" x14ac:dyDescent="0.3">
      <c r="A20" s="10" t="s">
        <v>200</v>
      </c>
      <c r="B20" s="20" t="s">
        <v>183</v>
      </c>
      <c r="C20" s="22"/>
      <c r="D20" s="21"/>
      <c r="E20" s="2"/>
      <c r="F20" s="10" t="s">
        <v>250</v>
      </c>
      <c r="G20" s="10"/>
      <c r="H20" s="4">
        <v>900820</v>
      </c>
      <c r="I20" s="10" t="s">
        <v>183</v>
      </c>
      <c r="J20" s="10" t="s">
        <v>207</v>
      </c>
      <c r="K20" s="10" t="s">
        <v>179</v>
      </c>
      <c r="L20" s="4">
        <v>5094711</v>
      </c>
      <c r="M20" s="10" t="s">
        <v>247</v>
      </c>
      <c r="N20" s="10"/>
      <c r="O20" s="10" t="s">
        <v>148</v>
      </c>
    </row>
    <row r="21" spans="1:15" ht="21.95" customHeight="1" x14ac:dyDescent="0.3">
      <c r="A21" s="10" t="s">
        <v>216</v>
      </c>
      <c r="B21" s="20" t="s">
        <v>84</v>
      </c>
      <c r="C21" s="22"/>
      <c r="D21" s="21"/>
      <c r="E21" s="2">
        <f>TRUNC(공종별집계표!L15,0)</f>
        <v>0</v>
      </c>
      <c r="F21" s="10"/>
      <c r="G21" s="10"/>
      <c r="H21" s="4">
        <v>900880</v>
      </c>
      <c r="I21" s="10" t="s">
        <v>84</v>
      </c>
      <c r="J21" s="10" t="s">
        <v>247</v>
      </c>
      <c r="K21" s="10" t="s">
        <v>110</v>
      </c>
      <c r="L21" s="4">
        <v>2051437</v>
      </c>
      <c r="M21" s="10" t="s">
        <v>247</v>
      </c>
      <c r="N21" s="10"/>
      <c r="O21" s="10" t="s">
        <v>173</v>
      </c>
    </row>
    <row r="22" spans="1:15" ht="21.95" customHeight="1" x14ac:dyDescent="0.3">
      <c r="A22" s="10" t="s">
        <v>193</v>
      </c>
      <c r="B22" s="20" t="s">
        <v>278</v>
      </c>
      <c r="C22" s="22"/>
      <c r="D22" s="21"/>
      <c r="E22" s="2">
        <f>TRUNC(E18+E19+E20+E21,0)</f>
        <v>0</v>
      </c>
      <c r="F22" s="10"/>
      <c r="G22" s="10"/>
      <c r="H22" s="4">
        <v>900900</v>
      </c>
      <c r="I22" s="10" t="s">
        <v>278</v>
      </c>
      <c r="J22" s="10" t="s">
        <v>247</v>
      </c>
      <c r="K22" s="10" t="s">
        <v>6</v>
      </c>
      <c r="L22" s="4">
        <v>136284981</v>
      </c>
      <c r="M22" s="10" t="s">
        <v>247</v>
      </c>
      <c r="N22" s="10"/>
      <c r="O22" s="10" t="s">
        <v>67</v>
      </c>
    </row>
    <row r="23" spans="1:15" ht="21.95" customHeight="1" x14ac:dyDescent="0.3">
      <c r="A23" s="10" t="s">
        <v>241</v>
      </c>
      <c r="B23" s="20" t="s">
        <v>169</v>
      </c>
      <c r="C23" s="22"/>
      <c r="D23" s="21"/>
      <c r="E23" s="2">
        <f>TRUNC(E22*0.1,0)</f>
        <v>0</v>
      </c>
      <c r="F23" s="10" t="s">
        <v>35</v>
      </c>
      <c r="G23" s="10"/>
      <c r="H23" s="4">
        <v>900920</v>
      </c>
      <c r="I23" s="10" t="s">
        <v>169</v>
      </c>
      <c r="J23" s="10" t="s">
        <v>207</v>
      </c>
      <c r="K23" s="10" t="s">
        <v>55</v>
      </c>
      <c r="L23" s="4">
        <v>13628498</v>
      </c>
      <c r="M23" s="10" t="s">
        <v>247</v>
      </c>
      <c r="N23" s="10"/>
      <c r="O23" s="10" t="s">
        <v>155</v>
      </c>
    </row>
    <row r="24" spans="1:15" ht="21.95" customHeight="1" x14ac:dyDescent="0.3">
      <c r="A24" s="10" t="s">
        <v>211</v>
      </c>
      <c r="B24" s="20" t="s">
        <v>158</v>
      </c>
      <c r="C24" s="22"/>
      <c r="D24" s="21"/>
      <c r="E24" s="2">
        <f>TRUNC(E22+E23,0)</f>
        <v>0</v>
      </c>
      <c r="F24" s="10"/>
      <c r="G24" s="10"/>
      <c r="H24" s="4">
        <v>900990</v>
      </c>
      <c r="I24" s="10" t="s">
        <v>158</v>
      </c>
      <c r="J24" s="10" t="s">
        <v>247</v>
      </c>
      <c r="K24" s="10" t="s">
        <v>132</v>
      </c>
      <c r="L24" s="4">
        <v>149913479</v>
      </c>
      <c r="M24" s="10" t="s">
        <v>247</v>
      </c>
      <c r="N24" s="10"/>
      <c r="O24" s="10" t="s">
        <v>165</v>
      </c>
    </row>
    <row r="25" spans="1:15" ht="21.95" hidden="1" customHeight="1" x14ac:dyDescent="0.3">
      <c r="A25" s="10" t="s">
        <v>199</v>
      </c>
      <c r="B25" s="20" t="s">
        <v>149</v>
      </c>
      <c r="C25" s="22"/>
      <c r="D25" s="21"/>
      <c r="E25" s="2">
        <f>TRUNC(,0)</f>
        <v>0</v>
      </c>
      <c r="F25" s="10"/>
      <c r="G25" s="10"/>
      <c r="H25" s="4">
        <v>900910</v>
      </c>
      <c r="I25" s="10" t="s">
        <v>149</v>
      </c>
      <c r="J25" s="10" t="s">
        <v>247</v>
      </c>
      <c r="K25" s="10" t="s">
        <v>224</v>
      </c>
      <c r="L25" s="4">
        <v>0</v>
      </c>
      <c r="M25" s="10" t="s">
        <v>247</v>
      </c>
      <c r="N25" s="10"/>
      <c r="O25" s="10" t="s">
        <v>15</v>
      </c>
    </row>
    <row r="26" spans="1:15" ht="21.95" customHeight="1" x14ac:dyDescent="0.3">
      <c r="A26" s="10" t="s">
        <v>229</v>
      </c>
      <c r="B26" s="20" t="s">
        <v>282</v>
      </c>
      <c r="C26" s="22"/>
      <c r="D26" s="21"/>
      <c r="E26" s="2">
        <f>TRUNC(E24,0)</f>
        <v>0</v>
      </c>
      <c r="F26" s="10"/>
      <c r="G26" s="10"/>
      <c r="H26" s="4">
        <v>1001100</v>
      </c>
      <c r="I26" s="10" t="s">
        <v>282</v>
      </c>
      <c r="J26" s="10" t="s">
        <v>247</v>
      </c>
      <c r="K26" s="10" t="s">
        <v>137</v>
      </c>
      <c r="L26" s="4">
        <v>149913479</v>
      </c>
      <c r="M26" s="10" t="s">
        <v>247</v>
      </c>
      <c r="N26" s="10"/>
      <c r="O26" s="10" t="s">
        <v>22</v>
      </c>
    </row>
    <row r="27" spans="1:15" ht="21.95" hidden="1" customHeight="1" x14ac:dyDescent="0.3">
      <c r="A27" s="10" t="s">
        <v>192</v>
      </c>
      <c r="B27" s="20" t="s">
        <v>17</v>
      </c>
      <c r="C27" s="22"/>
      <c r="D27" s="21"/>
      <c r="E27" s="2">
        <f>TRUNC(,0)</f>
        <v>0</v>
      </c>
      <c r="F27" s="10"/>
      <c r="G27" s="10"/>
      <c r="H27" s="4">
        <v>1001300</v>
      </c>
      <c r="I27" s="10" t="s">
        <v>17</v>
      </c>
      <c r="J27" s="10" t="s">
        <v>247</v>
      </c>
      <c r="K27" s="10" t="s">
        <v>224</v>
      </c>
      <c r="L27" s="4">
        <v>0</v>
      </c>
      <c r="M27" s="10" t="s">
        <v>247</v>
      </c>
      <c r="N27" s="10"/>
      <c r="O27" s="10" t="s">
        <v>279</v>
      </c>
    </row>
  </sheetData>
  <mergeCells count="18"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A1:G1"/>
    <mergeCell ref="A2:E2"/>
    <mergeCell ref="F2:G2"/>
    <mergeCell ref="B3:D3"/>
    <mergeCell ref="B4:B17"/>
    <mergeCell ref="C4:C6"/>
    <mergeCell ref="C7:C9"/>
    <mergeCell ref="C10:C17"/>
  </mergeCells>
  <phoneticPr fontId="5" type="noConversion"/>
  <pageMargins left="0.78736108541488647" right="0" top="0.39361110329627991" bottom="0.3772222101688385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outlinePr summaryBelow="0"/>
    <pageSetUpPr fitToPage="1"/>
  </sheetPr>
  <dimension ref="A1:S29"/>
  <sheetViews>
    <sheetView view="pageBreakPreview" zoomScale="60" zoomScaleNormal="60" zoomScaleSheetLayoutView="100" workbookViewId="0">
      <selection sqref="A1:M1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9" width="9.125" hidden="1"/>
  </cols>
  <sheetData>
    <row r="1" spans="1:19" ht="28.5" customHeight="1" x14ac:dyDescent="0.3">
      <c r="A1" s="23" t="s">
        <v>300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9" ht="28.5" customHeight="1" x14ac:dyDescent="0.3">
      <c r="A2" s="24" t="s">
        <v>190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9" ht="28.5" customHeight="1" x14ac:dyDescent="0.3">
      <c r="A3" s="32" t="s">
        <v>293</v>
      </c>
      <c r="B3" s="32" t="s">
        <v>74</v>
      </c>
      <c r="C3" s="32" t="s">
        <v>239</v>
      </c>
      <c r="D3" s="32" t="s">
        <v>210</v>
      </c>
      <c r="E3" s="26" t="s">
        <v>47</v>
      </c>
      <c r="F3" s="28"/>
      <c r="G3" s="26" t="s">
        <v>60</v>
      </c>
      <c r="H3" s="28"/>
      <c r="I3" s="26" t="s">
        <v>38</v>
      </c>
      <c r="J3" s="28"/>
      <c r="K3" s="26" t="s">
        <v>270</v>
      </c>
      <c r="L3" s="28"/>
      <c r="M3" s="32" t="s">
        <v>128</v>
      </c>
    </row>
    <row r="4" spans="1:19" ht="28.5" customHeight="1" x14ac:dyDescent="0.3">
      <c r="A4" s="33"/>
      <c r="B4" s="33"/>
      <c r="C4" s="33"/>
      <c r="D4" s="33"/>
      <c r="E4" s="7" t="s">
        <v>28</v>
      </c>
      <c r="F4" s="7" t="s">
        <v>24</v>
      </c>
      <c r="G4" s="7" t="s">
        <v>28</v>
      </c>
      <c r="H4" s="7" t="s">
        <v>24</v>
      </c>
      <c r="I4" s="7" t="s">
        <v>28</v>
      </c>
      <c r="J4" s="7" t="s">
        <v>24</v>
      </c>
      <c r="K4" s="7" t="s">
        <v>28</v>
      </c>
      <c r="L4" s="7" t="s">
        <v>24</v>
      </c>
      <c r="M4" s="33"/>
    </row>
    <row r="5" spans="1:19" ht="28.5" customHeight="1" x14ac:dyDescent="0.3">
      <c r="A5" s="16" t="s">
        <v>191</v>
      </c>
      <c r="B5" s="10"/>
      <c r="C5" s="10"/>
      <c r="D5" s="4">
        <v>1</v>
      </c>
      <c r="E5" s="17">
        <f>F6+F7+F8+F9+F10+F11+F14+F12+F13</f>
        <v>0</v>
      </c>
      <c r="F5" s="17">
        <f t="shared" ref="F5:F15" si="0">D5*E5</f>
        <v>0</v>
      </c>
      <c r="G5" s="17">
        <f>H6+H7+H8+H9+H10+H11+H14+H12+H13</f>
        <v>0</v>
      </c>
      <c r="H5" s="17">
        <f t="shared" ref="H5:H15" si="1">D5*G5</f>
        <v>0</v>
      </c>
      <c r="I5" s="17">
        <f>J6+J7+J8+J9+J10+J11+J14+J12+J13</f>
        <v>0</v>
      </c>
      <c r="J5" s="17">
        <f t="shared" ref="J5:J15" si="2">D5*I5</f>
        <v>0</v>
      </c>
      <c r="K5" s="17">
        <f t="shared" ref="K5:K15" si="3">E5+G5+I5</f>
        <v>0</v>
      </c>
      <c r="L5" s="17">
        <f t="shared" ref="L5:L15" si="4">F5+H5+J5</f>
        <v>0</v>
      </c>
      <c r="M5" s="3"/>
      <c r="N5" s="15" t="s">
        <v>215</v>
      </c>
      <c r="O5" s="9">
        <v>100000</v>
      </c>
      <c r="P5" s="12"/>
      <c r="R5" s="15" t="s">
        <v>224</v>
      </c>
      <c r="S5" s="12" t="s">
        <v>224</v>
      </c>
    </row>
    <row r="6" spans="1:19" ht="28.5" customHeight="1" x14ac:dyDescent="0.3">
      <c r="A6" s="16" t="s">
        <v>186</v>
      </c>
      <c r="B6" s="10"/>
      <c r="C6" s="10"/>
      <c r="D6" s="4">
        <v>1</v>
      </c>
      <c r="E6" s="17">
        <f>공종별내역서!F30</f>
        <v>0</v>
      </c>
      <c r="F6" s="17">
        <f t="shared" si="0"/>
        <v>0</v>
      </c>
      <c r="G6" s="17">
        <f>공종별내역서!H30</f>
        <v>0</v>
      </c>
      <c r="H6" s="17">
        <f t="shared" si="1"/>
        <v>0</v>
      </c>
      <c r="I6" s="17">
        <f>공종별내역서!J30</f>
        <v>0</v>
      </c>
      <c r="J6" s="17">
        <f t="shared" si="2"/>
        <v>0</v>
      </c>
      <c r="K6" s="17">
        <f t="shared" si="3"/>
        <v>0</v>
      </c>
      <c r="L6" s="17">
        <f t="shared" si="4"/>
        <v>0</v>
      </c>
      <c r="M6" s="3"/>
      <c r="N6" s="15" t="s">
        <v>106</v>
      </c>
      <c r="O6" s="9">
        <v>100001</v>
      </c>
      <c r="P6" s="12"/>
      <c r="R6" s="15" t="s">
        <v>224</v>
      </c>
      <c r="S6" s="18" t="str">
        <f>HYPERLINK("#공종별내역서!A5","▶바로가기")</f>
        <v>▶바로가기</v>
      </c>
    </row>
    <row r="7" spans="1:19" ht="28.5" customHeight="1" x14ac:dyDescent="0.3">
      <c r="A7" s="16" t="s">
        <v>264</v>
      </c>
      <c r="B7" s="10"/>
      <c r="C7" s="10"/>
      <c r="D7" s="4">
        <v>1</v>
      </c>
      <c r="E7" s="17">
        <f>공종별내역서!F56</f>
        <v>0</v>
      </c>
      <c r="F7" s="17">
        <f t="shared" si="0"/>
        <v>0</v>
      </c>
      <c r="G7" s="17">
        <f>공종별내역서!H56</f>
        <v>0</v>
      </c>
      <c r="H7" s="17">
        <f t="shared" si="1"/>
        <v>0</v>
      </c>
      <c r="I7" s="17">
        <f>공종별내역서!J56</f>
        <v>0</v>
      </c>
      <c r="J7" s="17">
        <f t="shared" si="2"/>
        <v>0</v>
      </c>
      <c r="K7" s="17">
        <f t="shared" si="3"/>
        <v>0</v>
      </c>
      <c r="L7" s="17">
        <f t="shared" si="4"/>
        <v>0</v>
      </c>
      <c r="M7" s="3"/>
      <c r="N7" s="15" t="s">
        <v>25</v>
      </c>
      <c r="O7" s="9">
        <v>100002</v>
      </c>
      <c r="P7" s="12"/>
      <c r="R7" s="15" t="s">
        <v>224</v>
      </c>
      <c r="S7" s="18" t="str">
        <f>HYPERLINK("#공종별내역서!A31","▶바로가기")</f>
        <v>▶바로가기</v>
      </c>
    </row>
    <row r="8" spans="1:19" ht="28.5" customHeight="1" x14ac:dyDescent="0.3">
      <c r="A8" s="16" t="s">
        <v>151</v>
      </c>
      <c r="B8" s="10"/>
      <c r="C8" s="10"/>
      <c r="D8" s="4">
        <v>1</v>
      </c>
      <c r="E8" s="17">
        <f>공종별내역서!F82</f>
        <v>0</v>
      </c>
      <c r="F8" s="17">
        <f t="shared" si="0"/>
        <v>0</v>
      </c>
      <c r="G8" s="17">
        <f>공종별내역서!H82</f>
        <v>0</v>
      </c>
      <c r="H8" s="17">
        <f t="shared" si="1"/>
        <v>0</v>
      </c>
      <c r="I8" s="17">
        <f>공종별내역서!J82</f>
        <v>0</v>
      </c>
      <c r="J8" s="17">
        <f t="shared" si="2"/>
        <v>0</v>
      </c>
      <c r="K8" s="17">
        <f t="shared" si="3"/>
        <v>0</v>
      </c>
      <c r="L8" s="17">
        <f t="shared" si="4"/>
        <v>0</v>
      </c>
      <c r="M8" s="3"/>
      <c r="N8" s="15" t="s">
        <v>94</v>
      </c>
      <c r="O8" s="9">
        <v>100003</v>
      </c>
      <c r="P8" s="12"/>
      <c r="R8" s="15" t="s">
        <v>224</v>
      </c>
      <c r="S8" s="18" t="str">
        <f>HYPERLINK("#공종별내역서!A57","▶바로가기")</f>
        <v>▶바로가기</v>
      </c>
    </row>
    <row r="9" spans="1:19" ht="28.5" customHeight="1" x14ac:dyDescent="0.3">
      <c r="A9" s="16" t="s">
        <v>288</v>
      </c>
      <c r="B9" s="10"/>
      <c r="C9" s="10"/>
      <c r="D9" s="4">
        <v>1</v>
      </c>
      <c r="E9" s="17">
        <f>공종별내역서!F108</f>
        <v>0</v>
      </c>
      <c r="F9" s="17">
        <f t="shared" si="0"/>
        <v>0</v>
      </c>
      <c r="G9" s="17">
        <f>공종별내역서!H108</f>
        <v>0</v>
      </c>
      <c r="H9" s="17">
        <f t="shared" si="1"/>
        <v>0</v>
      </c>
      <c r="I9" s="17">
        <f>공종별내역서!J108</f>
        <v>0</v>
      </c>
      <c r="J9" s="17">
        <f t="shared" si="2"/>
        <v>0</v>
      </c>
      <c r="K9" s="17">
        <f t="shared" si="3"/>
        <v>0</v>
      </c>
      <c r="L9" s="17">
        <f t="shared" si="4"/>
        <v>0</v>
      </c>
      <c r="M9" s="3"/>
      <c r="N9" s="15" t="s">
        <v>133</v>
      </c>
      <c r="O9" s="9">
        <v>100004</v>
      </c>
      <c r="P9" s="12"/>
      <c r="R9" s="15" t="s">
        <v>224</v>
      </c>
      <c r="S9" s="18" t="str">
        <f>HYPERLINK("#공종별내역서!A83","▶바로가기")</f>
        <v>▶바로가기</v>
      </c>
    </row>
    <row r="10" spans="1:19" ht="28.5" customHeight="1" x14ac:dyDescent="0.3">
      <c r="A10" s="16" t="s">
        <v>76</v>
      </c>
      <c r="B10" s="10"/>
      <c r="C10" s="10"/>
      <c r="D10" s="4">
        <v>1</v>
      </c>
      <c r="E10" s="17">
        <f>공종별내역서!F134</f>
        <v>0</v>
      </c>
      <c r="F10" s="17">
        <f t="shared" si="0"/>
        <v>0</v>
      </c>
      <c r="G10" s="17">
        <f>공종별내역서!H134</f>
        <v>0</v>
      </c>
      <c r="H10" s="17">
        <f t="shared" si="1"/>
        <v>0</v>
      </c>
      <c r="I10" s="17">
        <f>공종별내역서!J134</f>
        <v>0</v>
      </c>
      <c r="J10" s="17">
        <f t="shared" si="2"/>
        <v>0</v>
      </c>
      <c r="K10" s="17">
        <f t="shared" si="3"/>
        <v>0</v>
      </c>
      <c r="L10" s="17">
        <f t="shared" si="4"/>
        <v>0</v>
      </c>
      <c r="M10" s="3"/>
      <c r="N10" s="15" t="s">
        <v>95</v>
      </c>
      <c r="O10" s="9">
        <v>100005</v>
      </c>
      <c r="P10" s="12"/>
      <c r="R10" s="15" t="s">
        <v>224</v>
      </c>
      <c r="S10" s="18" t="str">
        <f>HYPERLINK("#공종별내역서!A109","▶바로가기")</f>
        <v>▶바로가기</v>
      </c>
    </row>
    <row r="11" spans="1:19" ht="28.5" customHeight="1" x14ac:dyDescent="0.3">
      <c r="A11" s="16" t="s">
        <v>79</v>
      </c>
      <c r="B11" s="10"/>
      <c r="C11" s="10"/>
      <c r="D11" s="4">
        <v>1</v>
      </c>
      <c r="E11" s="17">
        <f>공종별내역서!F160</f>
        <v>0</v>
      </c>
      <c r="F11" s="17">
        <f t="shared" si="0"/>
        <v>0</v>
      </c>
      <c r="G11" s="17">
        <f>공종별내역서!H160</f>
        <v>0</v>
      </c>
      <c r="H11" s="17">
        <f t="shared" si="1"/>
        <v>0</v>
      </c>
      <c r="I11" s="17">
        <f>공종별내역서!J160</f>
        <v>0</v>
      </c>
      <c r="J11" s="17">
        <f t="shared" si="2"/>
        <v>0</v>
      </c>
      <c r="K11" s="17">
        <f t="shared" si="3"/>
        <v>0</v>
      </c>
      <c r="L11" s="17">
        <f t="shared" si="4"/>
        <v>0</v>
      </c>
      <c r="M11" s="3"/>
      <c r="N11" s="15" t="s">
        <v>113</v>
      </c>
      <c r="O11" s="9">
        <v>100006</v>
      </c>
      <c r="P11" s="12"/>
      <c r="R11" s="15" t="s">
        <v>224</v>
      </c>
      <c r="S11" s="18" t="str">
        <f>HYPERLINK("#공종별내역서!A135","▶바로가기")</f>
        <v>▶바로가기</v>
      </c>
    </row>
    <row r="12" spans="1:19" ht="28.5" customHeight="1" x14ac:dyDescent="0.3">
      <c r="A12" s="16" t="s">
        <v>267</v>
      </c>
      <c r="B12" s="10"/>
      <c r="C12" s="10"/>
      <c r="D12" s="4">
        <v>1</v>
      </c>
      <c r="E12" s="17">
        <f>공종별내역서!F186</f>
        <v>0</v>
      </c>
      <c r="F12" s="17">
        <f t="shared" si="0"/>
        <v>0</v>
      </c>
      <c r="G12" s="17">
        <f>공종별내역서!H186</f>
        <v>0</v>
      </c>
      <c r="H12" s="17">
        <f t="shared" si="1"/>
        <v>0</v>
      </c>
      <c r="I12" s="17">
        <f>공종별내역서!J186</f>
        <v>0</v>
      </c>
      <c r="J12" s="17">
        <f t="shared" si="2"/>
        <v>0</v>
      </c>
      <c r="K12" s="17">
        <f t="shared" si="3"/>
        <v>0</v>
      </c>
      <c r="L12" s="17">
        <f t="shared" si="4"/>
        <v>0</v>
      </c>
      <c r="M12" s="3"/>
      <c r="N12" s="15" t="s">
        <v>65</v>
      </c>
      <c r="O12" s="9">
        <v>110006</v>
      </c>
      <c r="P12" s="12"/>
      <c r="R12" s="15" t="s">
        <v>224</v>
      </c>
      <c r="S12" s="18" t="str">
        <f>HYPERLINK("#공종별내역서!A161","▶바로가기")</f>
        <v>▶바로가기</v>
      </c>
    </row>
    <row r="13" spans="1:19" ht="28.5" customHeight="1" x14ac:dyDescent="0.3">
      <c r="A13" s="16" t="s">
        <v>286</v>
      </c>
      <c r="B13" s="10"/>
      <c r="C13" s="10"/>
      <c r="D13" s="4">
        <v>1</v>
      </c>
      <c r="E13" s="17">
        <f>공종별내역서!F212</f>
        <v>0</v>
      </c>
      <c r="F13" s="17">
        <f t="shared" si="0"/>
        <v>0</v>
      </c>
      <c r="G13" s="17">
        <f>공종별내역서!H212</f>
        <v>0</v>
      </c>
      <c r="H13" s="17">
        <f t="shared" si="1"/>
        <v>0</v>
      </c>
      <c r="I13" s="17">
        <f>공종별내역서!J212</f>
        <v>0</v>
      </c>
      <c r="J13" s="17">
        <f t="shared" si="2"/>
        <v>0</v>
      </c>
      <c r="K13" s="17">
        <f t="shared" si="3"/>
        <v>0</v>
      </c>
      <c r="L13" s="17">
        <f t="shared" si="4"/>
        <v>0</v>
      </c>
      <c r="M13" s="3"/>
      <c r="N13" s="15" t="s">
        <v>50</v>
      </c>
      <c r="O13" s="9">
        <v>110007</v>
      </c>
      <c r="P13" s="12"/>
      <c r="R13" s="15" t="s">
        <v>224</v>
      </c>
      <c r="S13" s="18" t="str">
        <f>HYPERLINK("#공종별내역서!A187","▶바로가기")</f>
        <v>▶바로가기</v>
      </c>
    </row>
    <row r="14" spans="1:19" ht="28.5" customHeight="1" x14ac:dyDescent="0.3">
      <c r="A14" s="16" t="s">
        <v>299</v>
      </c>
      <c r="B14" s="10"/>
      <c r="C14" s="10"/>
      <c r="D14" s="4">
        <v>1</v>
      </c>
      <c r="E14" s="17">
        <f>공종별내역서!F238</f>
        <v>0</v>
      </c>
      <c r="F14" s="17">
        <f t="shared" si="0"/>
        <v>0</v>
      </c>
      <c r="G14" s="17">
        <f>공종별내역서!H238</f>
        <v>0</v>
      </c>
      <c r="H14" s="17">
        <f t="shared" si="1"/>
        <v>0</v>
      </c>
      <c r="I14" s="17">
        <f>공종별내역서!J238</f>
        <v>0</v>
      </c>
      <c r="J14" s="17">
        <f t="shared" si="2"/>
        <v>0</v>
      </c>
      <c r="K14" s="17">
        <f t="shared" si="3"/>
        <v>0</v>
      </c>
      <c r="L14" s="17">
        <f t="shared" si="4"/>
        <v>0</v>
      </c>
      <c r="M14" s="3"/>
      <c r="N14" s="15" t="s">
        <v>131</v>
      </c>
      <c r="O14" s="9">
        <v>1000080</v>
      </c>
      <c r="P14" s="12"/>
      <c r="R14" s="15" t="s">
        <v>224</v>
      </c>
      <c r="S14" s="18" t="str">
        <f>HYPERLINK("#공종별내역서!A213","▶바로가기")</f>
        <v>▶바로가기</v>
      </c>
    </row>
    <row r="15" spans="1:19" ht="28.5" customHeight="1" x14ac:dyDescent="0.3">
      <c r="A15" s="16" t="s">
        <v>141</v>
      </c>
      <c r="B15" s="10"/>
      <c r="C15" s="10"/>
      <c r="D15" s="4">
        <v>1</v>
      </c>
      <c r="E15" s="17">
        <f>공종별내역서!F264</f>
        <v>0</v>
      </c>
      <c r="F15" s="17">
        <f t="shared" si="0"/>
        <v>0</v>
      </c>
      <c r="G15" s="17">
        <f>공종별내역서!H264</f>
        <v>0</v>
      </c>
      <c r="H15" s="17">
        <f t="shared" si="1"/>
        <v>0</v>
      </c>
      <c r="I15" s="17">
        <f>공종별내역서!J264</f>
        <v>0</v>
      </c>
      <c r="J15" s="17">
        <f t="shared" si="2"/>
        <v>0</v>
      </c>
      <c r="K15" s="17">
        <f t="shared" si="3"/>
        <v>0</v>
      </c>
      <c r="L15" s="17">
        <f t="shared" si="4"/>
        <v>0</v>
      </c>
      <c r="M15" s="3" t="s">
        <v>124</v>
      </c>
      <c r="N15" s="15" t="s">
        <v>29</v>
      </c>
      <c r="O15" s="9">
        <v>1000090</v>
      </c>
      <c r="P15" s="12" t="s">
        <v>233</v>
      </c>
      <c r="R15" s="15" t="s">
        <v>224</v>
      </c>
      <c r="S15" s="18" t="str">
        <f>HYPERLINK("#공종별내역서!A239","▶바로가기")</f>
        <v>▶바로가기</v>
      </c>
    </row>
    <row r="16" spans="1:19" ht="28.5" customHeight="1" x14ac:dyDescent="0.3">
      <c r="A16" s="10" t="s">
        <v>224</v>
      </c>
      <c r="B16" s="10" t="s">
        <v>224</v>
      </c>
      <c r="C16" s="10" t="s">
        <v>224</v>
      </c>
      <c r="D16" s="10" t="s">
        <v>224</v>
      </c>
      <c r="E16" s="10" t="s">
        <v>224</v>
      </c>
      <c r="F16" s="10" t="s">
        <v>224</v>
      </c>
      <c r="G16" s="10" t="s">
        <v>224</v>
      </c>
      <c r="H16" s="10" t="s">
        <v>224</v>
      </c>
      <c r="I16" s="10" t="s">
        <v>224</v>
      </c>
      <c r="J16" s="10" t="s">
        <v>224</v>
      </c>
      <c r="K16" s="10" t="s">
        <v>224</v>
      </c>
      <c r="L16" s="10" t="s">
        <v>224</v>
      </c>
      <c r="M16" s="10" t="s">
        <v>224</v>
      </c>
    </row>
    <row r="17" spans="1:13" ht="28.5" customHeight="1" x14ac:dyDescent="0.3">
      <c r="A17" s="10" t="s">
        <v>224</v>
      </c>
      <c r="B17" s="10" t="s">
        <v>224</v>
      </c>
      <c r="C17" s="10" t="s">
        <v>224</v>
      </c>
      <c r="D17" s="10" t="s">
        <v>224</v>
      </c>
      <c r="E17" s="10" t="s">
        <v>224</v>
      </c>
      <c r="F17" s="10" t="s">
        <v>224</v>
      </c>
      <c r="G17" s="10" t="s">
        <v>224</v>
      </c>
      <c r="H17" s="10" t="s">
        <v>224</v>
      </c>
      <c r="I17" s="10" t="s">
        <v>224</v>
      </c>
      <c r="J17" s="10" t="s">
        <v>224</v>
      </c>
      <c r="K17" s="10" t="s">
        <v>224</v>
      </c>
      <c r="L17" s="10" t="s">
        <v>224</v>
      </c>
      <c r="M17" s="10" t="s">
        <v>224</v>
      </c>
    </row>
    <row r="18" spans="1:13" ht="28.5" customHeight="1" x14ac:dyDescent="0.3">
      <c r="A18" s="10" t="s">
        <v>224</v>
      </c>
      <c r="B18" s="10" t="s">
        <v>224</v>
      </c>
      <c r="C18" s="10" t="s">
        <v>224</v>
      </c>
      <c r="D18" s="10" t="s">
        <v>224</v>
      </c>
      <c r="E18" s="10" t="s">
        <v>224</v>
      </c>
      <c r="F18" s="10" t="s">
        <v>224</v>
      </c>
      <c r="G18" s="10" t="s">
        <v>224</v>
      </c>
      <c r="H18" s="10" t="s">
        <v>224</v>
      </c>
      <c r="I18" s="10" t="s">
        <v>224</v>
      </c>
      <c r="J18" s="10" t="s">
        <v>224</v>
      </c>
      <c r="K18" s="10" t="s">
        <v>224</v>
      </c>
      <c r="L18" s="10" t="s">
        <v>224</v>
      </c>
      <c r="M18" s="10" t="s">
        <v>224</v>
      </c>
    </row>
    <row r="19" spans="1:13" ht="28.5" customHeight="1" x14ac:dyDescent="0.3">
      <c r="A19" s="10" t="s">
        <v>224</v>
      </c>
      <c r="B19" s="10" t="s">
        <v>224</v>
      </c>
      <c r="C19" s="10" t="s">
        <v>224</v>
      </c>
      <c r="D19" s="10" t="s">
        <v>224</v>
      </c>
      <c r="E19" s="10" t="s">
        <v>224</v>
      </c>
      <c r="F19" s="10" t="s">
        <v>224</v>
      </c>
      <c r="G19" s="10" t="s">
        <v>224</v>
      </c>
      <c r="H19" s="10" t="s">
        <v>224</v>
      </c>
      <c r="I19" s="10" t="s">
        <v>224</v>
      </c>
      <c r="J19" s="10" t="s">
        <v>224</v>
      </c>
      <c r="K19" s="10" t="s">
        <v>224</v>
      </c>
      <c r="L19" s="10" t="s">
        <v>224</v>
      </c>
      <c r="M19" s="10" t="s">
        <v>224</v>
      </c>
    </row>
    <row r="20" spans="1:13" ht="28.5" customHeight="1" x14ac:dyDescent="0.3">
      <c r="A20" s="10" t="s">
        <v>224</v>
      </c>
      <c r="B20" s="10" t="s">
        <v>224</v>
      </c>
      <c r="C20" s="10" t="s">
        <v>224</v>
      </c>
      <c r="D20" s="10" t="s">
        <v>224</v>
      </c>
      <c r="E20" s="10" t="s">
        <v>224</v>
      </c>
      <c r="F20" s="10" t="s">
        <v>224</v>
      </c>
      <c r="G20" s="10" t="s">
        <v>224</v>
      </c>
      <c r="H20" s="10" t="s">
        <v>224</v>
      </c>
      <c r="I20" s="10" t="s">
        <v>224</v>
      </c>
      <c r="J20" s="10" t="s">
        <v>224</v>
      </c>
      <c r="K20" s="10" t="s">
        <v>224</v>
      </c>
      <c r="L20" s="10" t="s">
        <v>224</v>
      </c>
      <c r="M20" s="10" t="s">
        <v>224</v>
      </c>
    </row>
    <row r="21" spans="1:13" ht="28.5" customHeight="1" x14ac:dyDescent="0.3">
      <c r="A21" s="10" t="s">
        <v>224</v>
      </c>
      <c r="B21" s="10" t="s">
        <v>224</v>
      </c>
      <c r="C21" s="10" t="s">
        <v>224</v>
      </c>
      <c r="D21" s="10" t="s">
        <v>224</v>
      </c>
      <c r="E21" s="10" t="s">
        <v>224</v>
      </c>
      <c r="F21" s="10" t="s">
        <v>224</v>
      </c>
      <c r="G21" s="10" t="s">
        <v>224</v>
      </c>
      <c r="H21" s="10" t="s">
        <v>224</v>
      </c>
      <c r="I21" s="10" t="s">
        <v>224</v>
      </c>
      <c r="J21" s="10" t="s">
        <v>224</v>
      </c>
      <c r="K21" s="10" t="s">
        <v>224</v>
      </c>
      <c r="L21" s="10" t="s">
        <v>224</v>
      </c>
      <c r="M21" s="10" t="s">
        <v>224</v>
      </c>
    </row>
    <row r="22" spans="1:13" ht="28.5" customHeight="1" x14ac:dyDescent="0.3">
      <c r="A22" s="10" t="s">
        <v>224</v>
      </c>
      <c r="B22" s="10" t="s">
        <v>224</v>
      </c>
      <c r="C22" s="10" t="s">
        <v>224</v>
      </c>
      <c r="D22" s="10" t="s">
        <v>224</v>
      </c>
      <c r="E22" s="10" t="s">
        <v>224</v>
      </c>
      <c r="F22" s="10" t="s">
        <v>224</v>
      </c>
      <c r="G22" s="10" t="s">
        <v>224</v>
      </c>
      <c r="H22" s="10" t="s">
        <v>224</v>
      </c>
      <c r="I22" s="10" t="s">
        <v>224</v>
      </c>
      <c r="J22" s="10" t="s">
        <v>224</v>
      </c>
      <c r="K22" s="10" t="s">
        <v>224</v>
      </c>
      <c r="L22" s="10" t="s">
        <v>224</v>
      </c>
      <c r="M22" s="10" t="s">
        <v>224</v>
      </c>
    </row>
    <row r="23" spans="1:13" ht="28.5" customHeight="1" x14ac:dyDescent="0.3">
      <c r="A23" s="10" t="s">
        <v>224</v>
      </c>
      <c r="B23" s="10" t="s">
        <v>224</v>
      </c>
      <c r="C23" s="10" t="s">
        <v>224</v>
      </c>
      <c r="D23" s="10" t="s">
        <v>224</v>
      </c>
      <c r="E23" s="10" t="s">
        <v>224</v>
      </c>
      <c r="F23" s="10" t="s">
        <v>224</v>
      </c>
      <c r="G23" s="10" t="s">
        <v>224</v>
      </c>
      <c r="H23" s="10" t="s">
        <v>224</v>
      </c>
      <c r="I23" s="10" t="s">
        <v>224</v>
      </c>
      <c r="J23" s="10" t="s">
        <v>224</v>
      </c>
      <c r="K23" s="10" t="s">
        <v>224</v>
      </c>
      <c r="L23" s="10" t="s">
        <v>224</v>
      </c>
      <c r="M23" s="10" t="s">
        <v>224</v>
      </c>
    </row>
    <row r="24" spans="1:13" ht="28.5" customHeight="1" x14ac:dyDescent="0.3">
      <c r="A24" s="10" t="s">
        <v>224</v>
      </c>
      <c r="B24" s="10" t="s">
        <v>224</v>
      </c>
      <c r="C24" s="10" t="s">
        <v>224</v>
      </c>
      <c r="D24" s="10" t="s">
        <v>224</v>
      </c>
      <c r="E24" s="10" t="s">
        <v>224</v>
      </c>
      <c r="F24" s="10" t="s">
        <v>224</v>
      </c>
      <c r="G24" s="10" t="s">
        <v>224</v>
      </c>
      <c r="H24" s="10" t="s">
        <v>224</v>
      </c>
      <c r="I24" s="10" t="s">
        <v>224</v>
      </c>
      <c r="J24" s="10" t="s">
        <v>224</v>
      </c>
      <c r="K24" s="10" t="s">
        <v>224</v>
      </c>
      <c r="L24" s="10" t="s">
        <v>224</v>
      </c>
      <c r="M24" s="10" t="s">
        <v>224</v>
      </c>
    </row>
    <row r="25" spans="1:13" ht="28.5" customHeight="1" x14ac:dyDescent="0.3">
      <c r="A25" s="10" t="s">
        <v>224</v>
      </c>
      <c r="B25" s="10" t="s">
        <v>224</v>
      </c>
      <c r="C25" s="10" t="s">
        <v>224</v>
      </c>
      <c r="D25" s="10" t="s">
        <v>224</v>
      </c>
      <c r="E25" s="10" t="s">
        <v>224</v>
      </c>
      <c r="F25" s="10" t="s">
        <v>224</v>
      </c>
      <c r="G25" s="10" t="s">
        <v>224</v>
      </c>
      <c r="H25" s="10" t="s">
        <v>224</v>
      </c>
      <c r="I25" s="10" t="s">
        <v>224</v>
      </c>
      <c r="J25" s="10" t="s">
        <v>224</v>
      </c>
      <c r="K25" s="10" t="s">
        <v>224</v>
      </c>
      <c r="L25" s="10" t="s">
        <v>224</v>
      </c>
      <c r="M25" s="10" t="s">
        <v>224</v>
      </c>
    </row>
    <row r="26" spans="1:13" ht="28.5" customHeight="1" x14ac:dyDescent="0.3">
      <c r="A26" s="10" t="s">
        <v>224</v>
      </c>
      <c r="B26" s="10" t="s">
        <v>224</v>
      </c>
      <c r="C26" s="10" t="s">
        <v>224</v>
      </c>
      <c r="D26" s="10" t="s">
        <v>224</v>
      </c>
      <c r="E26" s="10" t="s">
        <v>224</v>
      </c>
      <c r="F26" s="10" t="s">
        <v>224</v>
      </c>
      <c r="G26" s="10" t="s">
        <v>224</v>
      </c>
      <c r="H26" s="10" t="s">
        <v>224</v>
      </c>
      <c r="I26" s="10" t="s">
        <v>224</v>
      </c>
      <c r="J26" s="10" t="s">
        <v>224</v>
      </c>
      <c r="K26" s="10" t="s">
        <v>224</v>
      </c>
      <c r="L26" s="10" t="s">
        <v>224</v>
      </c>
      <c r="M26" s="10" t="s">
        <v>224</v>
      </c>
    </row>
    <row r="27" spans="1:13" ht="28.5" customHeight="1" x14ac:dyDescent="0.3">
      <c r="A27" s="10" t="s">
        <v>224</v>
      </c>
      <c r="B27" s="10" t="s">
        <v>224</v>
      </c>
      <c r="C27" s="10" t="s">
        <v>224</v>
      </c>
      <c r="D27" s="10" t="s">
        <v>224</v>
      </c>
      <c r="E27" s="10" t="s">
        <v>224</v>
      </c>
      <c r="F27" s="10" t="s">
        <v>224</v>
      </c>
      <c r="G27" s="10" t="s">
        <v>224</v>
      </c>
      <c r="H27" s="10" t="s">
        <v>224</v>
      </c>
      <c r="I27" s="10" t="s">
        <v>224</v>
      </c>
      <c r="J27" s="10" t="s">
        <v>224</v>
      </c>
      <c r="K27" s="10" t="s">
        <v>224</v>
      </c>
      <c r="L27" s="10" t="s">
        <v>224</v>
      </c>
      <c r="M27" s="10" t="s">
        <v>224</v>
      </c>
    </row>
    <row r="28" spans="1:13" ht="28.5" customHeight="1" x14ac:dyDescent="0.3">
      <c r="A28" s="10" t="s">
        <v>224</v>
      </c>
      <c r="B28" s="10" t="s">
        <v>224</v>
      </c>
      <c r="C28" s="10" t="s">
        <v>224</v>
      </c>
      <c r="D28" s="10" t="s">
        <v>224</v>
      </c>
      <c r="E28" s="10" t="s">
        <v>224</v>
      </c>
      <c r="F28" s="10" t="s">
        <v>224</v>
      </c>
      <c r="G28" s="10" t="s">
        <v>224</v>
      </c>
      <c r="H28" s="10" t="s">
        <v>224</v>
      </c>
      <c r="I28" s="10" t="s">
        <v>224</v>
      </c>
      <c r="J28" s="10" t="s">
        <v>224</v>
      </c>
      <c r="K28" s="10" t="s">
        <v>224</v>
      </c>
      <c r="L28" s="10" t="s">
        <v>224</v>
      </c>
      <c r="M28" s="10" t="s">
        <v>224</v>
      </c>
    </row>
    <row r="29" spans="1:13" ht="28.5" customHeight="1" x14ac:dyDescent="0.3">
      <c r="A29" s="10" t="s">
        <v>44</v>
      </c>
      <c r="B29" s="10" t="s">
        <v>224</v>
      </c>
      <c r="C29" s="10" t="s">
        <v>224</v>
      </c>
      <c r="D29" s="10" t="s">
        <v>224</v>
      </c>
      <c r="E29" s="10" t="s">
        <v>224</v>
      </c>
      <c r="F29" s="17">
        <f>F5</f>
        <v>0</v>
      </c>
      <c r="G29" s="10" t="s">
        <v>224</v>
      </c>
      <c r="H29" s="17">
        <f>H5</f>
        <v>0</v>
      </c>
      <c r="I29" s="10" t="s">
        <v>224</v>
      </c>
      <c r="J29" s="17">
        <f>J5</f>
        <v>0</v>
      </c>
      <c r="K29" s="10" t="s">
        <v>224</v>
      </c>
      <c r="L29" s="17">
        <f>L5</f>
        <v>0</v>
      </c>
      <c r="M29" s="10" t="s">
        <v>224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5" type="noConversion"/>
  <pageMargins left="0.78736108541488647" right="0" top="0.39361110329627991" bottom="0.3772222101688385" header="0" footer="0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outlinePr summaryBelow="0"/>
  </sheetPr>
  <dimension ref="A1:AY264"/>
  <sheetViews>
    <sheetView view="pageBreakPreview" zoomScale="60" zoomScaleNormal="60" zoomScaleSheetLayoutView="100" workbookViewId="0">
      <selection sqref="A1:AV1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51" width="9.125" hidden="1"/>
  </cols>
  <sheetData>
    <row r="1" spans="1:51" ht="30" customHeight="1" x14ac:dyDescent="0.3">
      <c r="A1" s="23" t="s">
        <v>187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</row>
    <row r="2" spans="1:51" ht="28.5" customHeight="1" x14ac:dyDescent="0.3">
      <c r="A2" s="24" t="s">
        <v>190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</row>
    <row r="3" spans="1:51" ht="28.5" customHeight="1" x14ac:dyDescent="0.3">
      <c r="A3" s="32" t="s">
        <v>293</v>
      </c>
      <c r="B3" s="32" t="s">
        <v>74</v>
      </c>
      <c r="C3" s="32" t="s">
        <v>239</v>
      </c>
      <c r="D3" s="32" t="s">
        <v>210</v>
      </c>
      <c r="E3" s="26" t="s">
        <v>47</v>
      </c>
      <c r="F3" s="28"/>
      <c r="G3" s="26" t="s">
        <v>60</v>
      </c>
      <c r="H3" s="28"/>
      <c r="I3" s="26" t="s">
        <v>38</v>
      </c>
      <c r="J3" s="28"/>
      <c r="K3" s="26" t="s">
        <v>270</v>
      </c>
      <c r="L3" s="28"/>
      <c r="M3" s="32" t="s">
        <v>128</v>
      </c>
      <c r="N3" s="34" t="s">
        <v>49</v>
      </c>
      <c r="O3" s="35" t="s">
        <v>220</v>
      </c>
      <c r="P3" s="35" t="s">
        <v>234</v>
      </c>
      <c r="Q3" s="35" t="s">
        <v>99</v>
      </c>
      <c r="R3" s="35" t="s">
        <v>136</v>
      </c>
      <c r="S3" s="35" t="s">
        <v>269</v>
      </c>
      <c r="T3" s="35" t="s">
        <v>236</v>
      </c>
      <c r="U3" s="35" t="s">
        <v>244</v>
      </c>
      <c r="V3" s="35" t="s">
        <v>222</v>
      </c>
      <c r="W3" s="35" t="s">
        <v>194</v>
      </c>
      <c r="X3" s="35" t="s">
        <v>46</v>
      </c>
      <c r="Y3" s="35" t="s">
        <v>58</v>
      </c>
      <c r="Z3" s="35" t="s">
        <v>214</v>
      </c>
      <c r="AA3" s="35" t="s">
        <v>63</v>
      </c>
      <c r="AB3" s="35" t="s">
        <v>105</v>
      </c>
      <c r="AC3" s="35" t="s">
        <v>27</v>
      </c>
      <c r="AD3" s="35" t="s">
        <v>116</v>
      </c>
      <c r="AE3" s="35" t="s">
        <v>92</v>
      </c>
      <c r="AF3" s="35" t="s">
        <v>123</v>
      </c>
      <c r="AG3" s="35" t="s">
        <v>59</v>
      </c>
      <c r="AH3" s="35" t="s">
        <v>107</v>
      </c>
      <c r="AI3" s="35" t="s">
        <v>115</v>
      </c>
      <c r="AJ3" s="35" t="s">
        <v>31</v>
      </c>
      <c r="AK3" s="35" t="s">
        <v>109</v>
      </c>
      <c r="AL3" s="35" t="s">
        <v>48</v>
      </c>
      <c r="AM3" s="35" t="s">
        <v>30</v>
      </c>
      <c r="AN3" s="35" t="s">
        <v>97</v>
      </c>
      <c r="AO3" s="35" t="s">
        <v>119</v>
      </c>
      <c r="AP3" s="35" t="s">
        <v>90</v>
      </c>
      <c r="AQ3" s="35" t="s">
        <v>111</v>
      </c>
      <c r="AR3" s="35" t="s">
        <v>96</v>
      </c>
      <c r="AS3" s="35" t="s">
        <v>53</v>
      </c>
      <c r="AT3" s="35" t="s">
        <v>82</v>
      </c>
      <c r="AU3" s="35" t="s">
        <v>198</v>
      </c>
      <c r="AV3" s="35" t="s">
        <v>218</v>
      </c>
    </row>
    <row r="4" spans="1:51" ht="28.5" customHeight="1" x14ac:dyDescent="0.3">
      <c r="A4" s="33"/>
      <c r="B4" s="33"/>
      <c r="C4" s="33"/>
      <c r="D4" s="33"/>
      <c r="E4" s="7" t="s">
        <v>28</v>
      </c>
      <c r="F4" s="7" t="s">
        <v>24</v>
      </c>
      <c r="G4" s="7" t="s">
        <v>28</v>
      </c>
      <c r="H4" s="7" t="s">
        <v>24</v>
      </c>
      <c r="I4" s="7" t="s">
        <v>28</v>
      </c>
      <c r="J4" s="7" t="s">
        <v>24</v>
      </c>
      <c r="K4" s="7" t="s">
        <v>28</v>
      </c>
      <c r="L4" s="7" t="s">
        <v>24</v>
      </c>
      <c r="M4" s="33"/>
      <c r="N4" s="34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</row>
    <row r="5" spans="1:51" ht="28.5" customHeight="1" x14ac:dyDescent="0.3">
      <c r="A5" s="16" t="s">
        <v>186</v>
      </c>
      <c r="B5" s="10" t="s">
        <v>11</v>
      </c>
      <c r="C5" s="10"/>
      <c r="D5" s="10" t="s">
        <v>224</v>
      </c>
      <c r="E5" s="10" t="s">
        <v>224</v>
      </c>
      <c r="F5" s="10" t="s">
        <v>224</v>
      </c>
      <c r="G5" s="10" t="s">
        <v>224</v>
      </c>
      <c r="H5" s="10" t="s">
        <v>224</v>
      </c>
      <c r="I5" s="10" t="s">
        <v>224</v>
      </c>
      <c r="J5" s="10" t="s">
        <v>224</v>
      </c>
      <c r="K5" s="10" t="s">
        <v>224</v>
      </c>
      <c r="L5" s="10" t="s">
        <v>224</v>
      </c>
      <c r="M5" s="10" t="s">
        <v>224</v>
      </c>
      <c r="N5" s="13" t="s">
        <v>224</v>
      </c>
      <c r="Q5" s="12" t="s">
        <v>106</v>
      </c>
      <c r="R5" s="9">
        <v>100001</v>
      </c>
      <c r="S5" s="9">
        <v>0</v>
      </c>
      <c r="AH5" s="12"/>
    </row>
    <row r="6" spans="1:51" ht="28.5" customHeight="1" x14ac:dyDescent="0.3">
      <c r="A6" s="10" t="s">
        <v>276</v>
      </c>
      <c r="B6" s="3"/>
      <c r="C6" s="10" t="s">
        <v>238</v>
      </c>
      <c r="D6" s="4">
        <v>105</v>
      </c>
      <c r="E6" s="6"/>
      <c r="F6" s="2"/>
      <c r="G6" s="6"/>
      <c r="H6" s="2"/>
      <c r="I6" s="6"/>
      <c r="J6" s="2"/>
      <c r="K6" s="6"/>
      <c r="L6" s="2"/>
      <c r="M6" s="3"/>
      <c r="N6" s="19" t="str">
        <f>HYPERLINK("#일위대가목록!A4","ZA0000000000")</f>
        <v>ZA0000000000</v>
      </c>
      <c r="O6" s="12" t="s">
        <v>224</v>
      </c>
      <c r="P6" s="12" t="s">
        <v>224</v>
      </c>
      <c r="Q6" s="12" t="s">
        <v>106</v>
      </c>
      <c r="R6" s="9">
        <v>100001</v>
      </c>
      <c r="S6" s="9">
        <v>10</v>
      </c>
      <c r="T6" s="12" t="s">
        <v>225</v>
      </c>
      <c r="U6" s="12" t="s">
        <v>206</v>
      </c>
      <c r="V6" s="12" t="s">
        <v>206</v>
      </c>
      <c r="W6" s="12" t="s">
        <v>224</v>
      </c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2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12"/>
      <c r="AV6" s="9">
        <v>100</v>
      </c>
      <c r="AX6" s="15" t="s">
        <v>224</v>
      </c>
      <c r="AY6" s="18" t="str">
        <f>HYPERLINK("#일위대가목록!A4","▶바로가기")</f>
        <v>▶바로가기</v>
      </c>
    </row>
    <row r="7" spans="1:51" ht="28.5" customHeight="1" x14ac:dyDescent="0.3">
      <c r="A7" s="10" t="s">
        <v>289</v>
      </c>
      <c r="B7" s="3" t="s">
        <v>298</v>
      </c>
      <c r="C7" s="10" t="s">
        <v>235</v>
      </c>
      <c r="D7" s="4">
        <v>2</v>
      </c>
      <c r="E7" s="6"/>
      <c r="F7" s="2"/>
      <c r="G7" s="6"/>
      <c r="H7" s="2"/>
      <c r="I7" s="6"/>
      <c r="J7" s="2"/>
      <c r="K7" s="6"/>
      <c r="L7" s="2"/>
      <c r="M7" s="3"/>
      <c r="N7" s="19" t="str">
        <f>HYPERLINK("#일위대가목록!A5","PB0704000500")</f>
        <v>PB0704000500</v>
      </c>
      <c r="O7" s="12" t="s">
        <v>224</v>
      </c>
      <c r="P7" s="12" t="s">
        <v>224</v>
      </c>
      <c r="Q7" s="12" t="s">
        <v>106</v>
      </c>
      <c r="R7" s="9">
        <v>100001</v>
      </c>
      <c r="S7" s="9">
        <v>20</v>
      </c>
      <c r="T7" s="12" t="s">
        <v>225</v>
      </c>
      <c r="U7" s="12" t="s">
        <v>206</v>
      </c>
      <c r="V7" s="12" t="s">
        <v>206</v>
      </c>
      <c r="W7" s="12" t="s">
        <v>224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2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12" t="s">
        <v>224</v>
      </c>
      <c r="AV7" s="9">
        <v>100</v>
      </c>
      <c r="AX7" s="15" t="s">
        <v>224</v>
      </c>
      <c r="AY7" s="18" t="str">
        <f>HYPERLINK("#일위대가목록!A5","▶바로가기")</f>
        <v>▶바로가기</v>
      </c>
    </row>
    <row r="8" spans="1:51" ht="28.5" customHeight="1" x14ac:dyDescent="0.3">
      <c r="A8" s="10" t="s">
        <v>287</v>
      </c>
      <c r="B8" s="3" t="s">
        <v>45</v>
      </c>
      <c r="C8" s="10" t="s">
        <v>197</v>
      </c>
      <c r="D8" s="4">
        <v>1</v>
      </c>
      <c r="E8" s="6"/>
      <c r="F8" s="2"/>
      <c r="G8" s="6"/>
      <c r="H8" s="2"/>
      <c r="I8" s="6"/>
      <c r="J8" s="2"/>
      <c r="K8" s="6"/>
      <c r="L8" s="2"/>
      <c r="M8" s="3"/>
      <c r="N8" s="19" t="str">
        <f>HYPERLINK("#일위대가목록!A6","ZA0000000001")</f>
        <v>ZA0000000001</v>
      </c>
      <c r="O8" s="11" t="s">
        <v>224</v>
      </c>
      <c r="P8" s="11" t="s">
        <v>224</v>
      </c>
      <c r="Q8" s="12" t="s">
        <v>106</v>
      </c>
      <c r="R8" s="9">
        <v>100001</v>
      </c>
      <c r="S8" s="9">
        <v>30</v>
      </c>
      <c r="T8" s="12" t="s">
        <v>225</v>
      </c>
      <c r="U8" s="12" t="s">
        <v>206</v>
      </c>
      <c r="V8" s="12" t="s">
        <v>206</v>
      </c>
      <c r="W8" s="12" t="s">
        <v>224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2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12"/>
      <c r="AV8" s="9">
        <v>100</v>
      </c>
      <c r="AX8" s="15" t="s">
        <v>224</v>
      </c>
      <c r="AY8" s="18" t="str">
        <f>HYPERLINK("#일위대가목록!A6","▶바로가기")</f>
        <v>▶바로가기</v>
      </c>
    </row>
    <row r="9" spans="1:51" ht="28.5" customHeight="1" x14ac:dyDescent="0.3">
      <c r="A9" s="10" t="s">
        <v>224</v>
      </c>
      <c r="B9" s="10" t="s">
        <v>224</v>
      </c>
      <c r="C9" s="10" t="s">
        <v>224</v>
      </c>
      <c r="D9" s="2">
        <v>0</v>
      </c>
      <c r="E9" s="6"/>
      <c r="F9" s="2"/>
      <c r="G9" s="6"/>
      <c r="H9" s="2"/>
      <c r="I9" s="6"/>
      <c r="J9" s="2"/>
      <c r="K9" s="6"/>
      <c r="L9" s="2"/>
      <c r="M9" s="14"/>
      <c r="N9" s="10" t="s">
        <v>224</v>
      </c>
      <c r="O9" s="10" t="s">
        <v>224</v>
      </c>
      <c r="P9" s="10" t="s">
        <v>224</v>
      </c>
      <c r="AU9" s="12"/>
      <c r="AV9" s="9">
        <v>0</v>
      </c>
    </row>
    <row r="10" spans="1:51" ht="28.5" customHeight="1" x14ac:dyDescent="0.3">
      <c r="A10" s="10" t="s">
        <v>224</v>
      </c>
      <c r="B10" s="10" t="s">
        <v>224</v>
      </c>
      <c r="C10" s="10" t="s">
        <v>224</v>
      </c>
      <c r="D10" s="2">
        <v>0</v>
      </c>
      <c r="E10" s="6"/>
      <c r="F10" s="2"/>
      <c r="G10" s="6"/>
      <c r="H10" s="2"/>
      <c r="I10" s="6"/>
      <c r="J10" s="2"/>
      <c r="K10" s="6"/>
      <c r="L10" s="2"/>
      <c r="M10" s="14"/>
      <c r="N10" s="10" t="s">
        <v>224</v>
      </c>
      <c r="O10" s="10" t="s">
        <v>224</v>
      </c>
      <c r="P10" s="10" t="s">
        <v>224</v>
      </c>
      <c r="AU10" s="12"/>
      <c r="AV10" s="9">
        <v>0</v>
      </c>
    </row>
    <row r="11" spans="1:51" ht="28.5" customHeight="1" x14ac:dyDescent="0.3">
      <c r="A11" s="10" t="s">
        <v>224</v>
      </c>
      <c r="B11" s="10" t="s">
        <v>224</v>
      </c>
      <c r="C11" s="10" t="s">
        <v>224</v>
      </c>
      <c r="D11" s="2">
        <v>0</v>
      </c>
      <c r="E11" s="6"/>
      <c r="F11" s="2"/>
      <c r="G11" s="6"/>
      <c r="H11" s="2"/>
      <c r="I11" s="6"/>
      <c r="J11" s="2"/>
      <c r="K11" s="6"/>
      <c r="L11" s="2"/>
      <c r="M11" s="14"/>
      <c r="N11" s="10" t="s">
        <v>224</v>
      </c>
      <c r="O11" s="10" t="s">
        <v>224</v>
      </c>
      <c r="P11" s="10" t="s">
        <v>224</v>
      </c>
      <c r="AU11" s="12"/>
      <c r="AV11" s="9">
        <v>0</v>
      </c>
    </row>
    <row r="12" spans="1:51" ht="28.5" customHeight="1" x14ac:dyDescent="0.3">
      <c r="A12" s="10" t="s">
        <v>224</v>
      </c>
      <c r="B12" s="10" t="s">
        <v>224</v>
      </c>
      <c r="C12" s="10" t="s">
        <v>224</v>
      </c>
      <c r="D12" s="2">
        <v>0</v>
      </c>
      <c r="E12" s="6"/>
      <c r="F12" s="2"/>
      <c r="G12" s="6"/>
      <c r="H12" s="2"/>
      <c r="I12" s="6"/>
      <c r="J12" s="2"/>
      <c r="K12" s="6"/>
      <c r="L12" s="2"/>
      <c r="M12" s="14"/>
      <c r="N12" s="10" t="s">
        <v>224</v>
      </c>
      <c r="O12" s="10" t="s">
        <v>224</v>
      </c>
      <c r="P12" s="10" t="s">
        <v>224</v>
      </c>
      <c r="AU12" s="12"/>
      <c r="AV12" s="9">
        <v>0</v>
      </c>
    </row>
    <row r="13" spans="1:51" ht="28.5" customHeight="1" x14ac:dyDescent="0.3">
      <c r="A13" s="10" t="s">
        <v>224</v>
      </c>
      <c r="B13" s="10" t="s">
        <v>224</v>
      </c>
      <c r="C13" s="10" t="s">
        <v>224</v>
      </c>
      <c r="D13" s="2">
        <v>0</v>
      </c>
      <c r="E13" s="6"/>
      <c r="F13" s="2"/>
      <c r="G13" s="6"/>
      <c r="H13" s="2"/>
      <c r="I13" s="6"/>
      <c r="J13" s="2"/>
      <c r="K13" s="6"/>
      <c r="L13" s="2"/>
      <c r="M13" s="14"/>
      <c r="N13" s="10" t="s">
        <v>224</v>
      </c>
      <c r="O13" s="10" t="s">
        <v>224</v>
      </c>
      <c r="P13" s="10" t="s">
        <v>224</v>
      </c>
      <c r="AU13" s="12"/>
      <c r="AV13" s="9">
        <v>0</v>
      </c>
    </row>
    <row r="14" spans="1:51" ht="28.5" customHeight="1" x14ac:dyDescent="0.3">
      <c r="A14" s="10" t="s">
        <v>224</v>
      </c>
      <c r="B14" s="10" t="s">
        <v>224</v>
      </c>
      <c r="C14" s="10" t="s">
        <v>224</v>
      </c>
      <c r="D14" s="2">
        <v>0</v>
      </c>
      <c r="E14" s="6"/>
      <c r="F14" s="2"/>
      <c r="G14" s="6"/>
      <c r="H14" s="2"/>
      <c r="I14" s="6"/>
      <c r="J14" s="2"/>
      <c r="K14" s="6"/>
      <c r="L14" s="2"/>
      <c r="M14" s="14"/>
      <c r="N14" s="10" t="s">
        <v>224</v>
      </c>
      <c r="O14" s="10" t="s">
        <v>224</v>
      </c>
      <c r="P14" s="10" t="s">
        <v>224</v>
      </c>
      <c r="AU14" s="12"/>
      <c r="AV14" s="9">
        <v>0</v>
      </c>
    </row>
    <row r="15" spans="1:51" ht="28.5" customHeight="1" x14ac:dyDescent="0.3">
      <c r="A15" s="10" t="s">
        <v>224</v>
      </c>
      <c r="B15" s="10" t="s">
        <v>224</v>
      </c>
      <c r="C15" s="10" t="s">
        <v>224</v>
      </c>
      <c r="D15" s="2">
        <v>0</v>
      </c>
      <c r="E15" s="6"/>
      <c r="F15" s="2"/>
      <c r="G15" s="6"/>
      <c r="H15" s="2"/>
      <c r="I15" s="6"/>
      <c r="J15" s="2"/>
      <c r="K15" s="6"/>
      <c r="L15" s="2"/>
      <c r="M15" s="14"/>
      <c r="N15" s="10" t="s">
        <v>224</v>
      </c>
      <c r="O15" s="10" t="s">
        <v>224</v>
      </c>
      <c r="P15" s="10" t="s">
        <v>224</v>
      </c>
      <c r="AU15" s="12"/>
      <c r="AV15" s="9">
        <v>0</v>
      </c>
    </row>
    <row r="16" spans="1:51" ht="28.5" customHeight="1" x14ac:dyDescent="0.3">
      <c r="A16" s="10" t="s">
        <v>224</v>
      </c>
      <c r="B16" s="10" t="s">
        <v>224</v>
      </c>
      <c r="C16" s="10" t="s">
        <v>224</v>
      </c>
      <c r="D16" s="2">
        <v>0</v>
      </c>
      <c r="E16" s="6"/>
      <c r="F16" s="2"/>
      <c r="G16" s="6"/>
      <c r="H16" s="2"/>
      <c r="I16" s="6"/>
      <c r="J16" s="2"/>
      <c r="K16" s="6"/>
      <c r="L16" s="2"/>
      <c r="M16" s="14"/>
      <c r="N16" s="10" t="s">
        <v>224</v>
      </c>
      <c r="O16" s="10" t="s">
        <v>224</v>
      </c>
      <c r="P16" s="10" t="s">
        <v>224</v>
      </c>
      <c r="AU16" s="12"/>
      <c r="AV16" s="9">
        <v>0</v>
      </c>
    </row>
    <row r="17" spans="1:51" ht="28.5" customHeight="1" x14ac:dyDescent="0.3">
      <c r="A17" s="10" t="s">
        <v>224</v>
      </c>
      <c r="B17" s="10" t="s">
        <v>224</v>
      </c>
      <c r="C17" s="10" t="s">
        <v>224</v>
      </c>
      <c r="D17" s="2">
        <v>0</v>
      </c>
      <c r="E17" s="6"/>
      <c r="F17" s="2"/>
      <c r="G17" s="6"/>
      <c r="H17" s="2"/>
      <c r="I17" s="6"/>
      <c r="J17" s="2"/>
      <c r="K17" s="6"/>
      <c r="L17" s="2"/>
      <c r="M17" s="14"/>
      <c r="N17" s="10" t="s">
        <v>224</v>
      </c>
      <c r="O17" s="10" t="s">
        <v>224</v>
      </c>
      <c r="P17" s="10" t="s">
        <v>224</v>
      </c>
      <c r="AU17" s="12"/>
      <c r="AV17" s="9">
        <v>0</v>
      </c>
    </row>
    <row r="18" spans="1:51" ht="28.5" customHeight="1" x14ac:dyDescent="0.3">
      <c r="A18" s="10" t="s">
        <v>224</v>
      </c>
      <c r="B18" s="10" t="s">
        <v>224</v>
      </c>
      <c r="C18" s="10" t="s">
        <v>224</v>
      </c>
      <c r="D18" s="2">
        <v>0</v>
      </c>
      <c r="E18" s="6"/>
      <c r="F18" s="2"/>
      <c r="G18" s="6"/>
      <c r="H18" s="2"/>
      <c r="I18" s="6"/>
      <c r="J18" s="2"/>
      <c r="K18" s="6"/>
      <c r="L18" s="2"/>
      <c r="M18" s="14"/>
      <c r="N18" s="10" t="s">
        <v>224</v>
      </c>
      <c r="O18" s="10" t="s">
        <v>224</v>
      </c>
      <c r="P18" s="10" t="s">
        <v>224</v>
      </c>
      <c r="AU18" s="12"/>
      <c r="AV18" s="9">
        <v>0</v>
      </c>
    </row>
    <row r="19" spans="1:51" ht="28.5" customHeight="1" x14ac:dyDescent="0.3">
      <c r="A19" s="10" t="s">
        <v>224</v>
      </c>
      <c r="B19" s="10" t="s">
        <v>224</v>
      </c>
      <c r="C19" s="10" t="s">
        <v>224</v>
      </c>
      <c r="D19" s="2">
        <v>0</v>
      </c>
      <c r="E19" s="6"/>
      <c r="F19" s="2"/>
      <c r="G19" s="6"/>
      <c r="H19" s="2"/>
      <c r="I19" s="6"/>
      <c r="J19" s="2"/>
      <c r="K19" s="6"/>
      <c r="L19" s="2"/>
      <c r="M19" s="14"/>
      <c r="N19" s="10" t="s">
        <v>224</v>
      </c>
      <c r="O19" s="10" t="s">
        <v>224</v>
      </c>
      <c r="P19" s="10" t="s">
        <v>224</v>
      </c>
      <c r="AU19" s="12"/>
      <c r="AV19" s="9">
        <v>0</v>
      </c>
    </row>
    <row r="20" spans="1:51" ht="28.5" customHeight="1" x14ac:dyDescent="0.3">
      <c r="A20" s="10" t="s">
        <v>224</v>
      </c>
      <c r="B20" s="10" t="s">
        <v>224</v>
      </c>
      <c r="C20" s="10" t="s">
        <v>224</v>
      </c>
      <c r="D20" s="2">
        <v>0</v>
      </c>
      <c r="E20" s="6"/>
      <c r="F20" s="2"/>
      <c r="G20" s="6"/>
      <c r="H20" s="2"/>
      <c r="I20" s="6"/>
      <c r="J20" s="2"/>
      <c r="K20" s="6"/>
      <c r="L20" s="2"/>
      <c r="M20" s="14"/>
      <c r="N20" s="10" t="s">
        <v>224</v>
      </c>
      <c r="O20" s="10" t="s">
        <v>224</v>
      </c>
      <c r="P20" s="10" t="s">
        <v>224</v>
      </c>
      <c r="AU20" s="12"/>
      <c r="AV20" s="9">
        <v>0</v>
      </c>
    </row>
    <row r="21" spans="1:51" ht="28.5" customHeight="1" x14ac:dyDescent="0.3">
      <c r="A21" s="10" t="s">
        <v>224</v>
      </c>
      <c r="B21" s="10" t="s">
        <v>224</v>
      </c>
      <c r="C21" s="10" t="s">
        <v>224</v>
      </c>
      <c r="D21" s="2">
        <v>0</v>
      </c>
      <c r="E21" s="6"/>
      <c r="F21" s="2"/>
      <c r="G21" s="6"/>
      <c r="H21" s="2"/>
      <c r="I21" s="6"/>
      <c r="J21" s="2"/>
      <c r="K21" s="6"/>
      <c r="L21" s="2"/>
      <c r="M21" s="14"/>
      <c r="N21" s="10" t="s">
        <v>224</v>
      </c>
      <c r="O21" s="10" t="s">
        <v>224</v>
      </c>
      <c r="P21" s="10" t="s">
        <v>224</v>
      </c>
      <c r="AU21" s="12"/>
      <c r="AV21" s="9">
        <v>0</v>
      </c>
    </row>
    <row r="22" spans="1:51" ht="28.5" customHeight="1" x14ac:dyDescent="0.3">
      <c r="A22" s="10" t="s">
        <v>224</v>
      </c>
      <c r="B22" s="10" t="s">
        <v>224</v>
      </c>
      <c r="C22" s="10" t="s">
        <v>224</v>
      </c>
      <c r="D22" s="2">
        <v>0</v>
      </c>
      <c r="E22" s="6"/>
      <c r="F22" s="2"/>
      <c r="G22" s="6"/>
      <c r="H22" s="2"/>
      <c r="I22" s="6"/>
      <c r="J22" s="2"/>
      <c r="K22" s="6"/>
      <c r="L22" s="2"/>
      <c r="M22" s="14"/>
      <c r="N22" s="10" t="s">
        <v>224</v>
      </c>
      <c r="O22" s="10" t="s">
        <v>224</v>
      </c>
      <c r="P22" s="10" t="s">
        <v>224</v>
      </c>
      <c r="AU22" s="12"/>
      <c r="AV22" s="9">
        <v>0</v>
      </c>
    </row>
    <row r="23" spans="1:51" ht="28.5" customHeight="1" x14ac:dyDescent="0.3">
      <c r="A23" s="10" t="s">
        <v>224</v>
      </c>
      <c r="B23" s="10" t="s">
        <v>224</v>
      </c>
      <c r="C23" s="10" t="s">
        <v>224</v>
      </c>
      <c r="D23" s="2">
        <v>0</v>
      </c>
      <c r="E23" s="6"/>
      <c r="F23" s="2"/>
      <c r="G23" s="6"/>
      <c r="H23" s="2"/>
      <c r="I23" s="6"/>
      <c r="J23" s="2"/>
      <c r="K23" s="6"/>
      <c r="L23" s="2"/>
      <c r="M23" s="14"/>
      <c r="N23" s="10" t="s">
        <v>224</v>
      </c>
      <c r="O23" s="10" t="s">
        <v>224</v>
      </c>
      <c r="P23" s="10" t="s">
        <v>224</v>
      </c>
      <c r="AU23" s="12"/>
      <c r="AV23" s="9">
        <v>0</v>
      </c>
    </row>
    <row r="24" spans="1:51" ht="28.5" customHeight="1" x14ac:dyDescent="0.3">
      <c r="A24" s="10" t="s">
        <v>224</v>
      </c>
      <c r="B24" s="10" t="s">
        <v>224</v>
      </c>
      <c r="C24" s="10" t="s">
        <v>224</v>
      </c>
      <c r="D24" s="2">
        <v>0</v>
      </c>
      <c r="E24" s="6"/>
      <c r="F24" s="2"/>
      <c r="G24" s="6"/>
      <c r="H24" s="2"/>
      <c r="I24" s="6"/>
      <c r="J24" s="2"/>
      <c r="K24" s="6"/>
      <c r="L24" s="2"/>
      <c r="M24" s="14"/>
      <c r="N24" s="10" t="s">
        <v>224</v>
      </c>
      <c r="O24" s="10" t="s">
        <v>224</v>
      </c>
      <c r="P24" s="10" t="s">
        <v>224</v>
      </c>
      <c r="AU24" s="12"/>
      <c r="AV24" s="9">
        <v>0</v>
      </c>
    </row>
    <row r="25" spans="1:51" ht="28.5" customHeight="1" x14ac:dyDescent="0.3">
      <c r="A25" s="10" t="s">
        <v>224</v>
      </c>
      <c r="B25" s="10" t="s">
        <v>224</v>
      </c>
      <c r="C25" s="10" t="s">
        <v>224</v>
      </c>
      <c r="D25" s="2">
        <v>0</v>
      </c>
      <c r="E25" s="6"/>
      <c r="F25" s="2"/>
      <c r="G25" s="6"/>
      <c r="H25" s="2"/>
      <c r="I25" s="6"/>
      <c r="J25" s="2"/>
      <c r="K25" s="6"/>
      <c r="L25" s="2"/>
      <c r="M25" s="14"/>
      <c r="N25" s="10" t="s">
        <v>224</v>
      </c>
      <c r="O25" s="10" t="s">
        <v>224</v>
      </c>
      <c r="P25" s="10" t="s">
        <v>224</v>
      </c>
      <c r="AU25" s="12"/>
      <c r="AV25" s="9">
        <v>0</v>
      </c>
    </row>
    <row r="26" spans="1:51" ht="28.5" customHeight="1" x14ac:dyDescent="0.3">
      <c r="A26" s="10" t="s">
        <v>224</v>
      </c>
      <c r="B26" s="10" t="s">
        <v>224</v>
      </c>
      <c r="C26" s="10" t="s">
        <v>224</v>
      </c>
      <c r="D26" s="2">
        <v>0</v>
      </c>
      <c r="E26" s="6"/>
      <c r="F26" s="2"/>
      <c r="G26" s="6"/>
      <c r="H26" s="2"/>
      <c r="I26" s="6"/>
      <c r="J26" s="2"/>
      <c r="K26" s="6"/>
      <c r="L26" s="2"/>
      <c r="M26" s="14"/>
      <c r="N26" s="10" t="s">
        <v>224</v>
      </c>
      <c r="O26" s="10" t="s">
        <v>224</v>
      </c>
      <c r="P26" s="10" t="s">
        <v>224</v>
      </c>
      <c r="AU26" s="12"/>
      <c r="AV26" s="9">
        <v>0</v>
      </c>
    </row>
    <row r="27" spans="1:51" ht="28.5" customHeight="1" x14ac:dyDescent="0.3">
      <c r="A27" s="10" t="s">
        <v>224</v>
      </c>
      <c r="B27" s="10" t="s">
        <v>224</v>
      </c>
      <c r="C27" s="10" t="s">
        <v>224</v>
      </c>
      <c r="D27" s="2">
        <v>0</v>
      </c>
      <c r="E27" s="6"/>
      <c r="F27" s="2"/>
      <c r="G27" s="6"/>
      <c r="H27" s="2"/>
      <c r="I27" s="6"/>
      <c r="J27" s="2"/>
      <c r="K27" s="6"/>
      <c r="L27" s="2"/>
      <c r="M27" s="14"/>
      <c r="N27" s="10" t="s">
        <v>224</v>
      </c>
      <c r="O27" s="10" t="s">
        <v>224</v>
      </c>
      <c r="P27" s="10" t="s">
        <v>224</v>
      </c>
      <c r="AU27" s="12"/>
      <c r="AV27" s="9">
        <v>0</v>
      </c>
    </row>
    <row r="28" spans="1:51" ht="28.5" customHeight="1" x14ac:dyDescent="0.3">
      <c r="A28" s="10" t="s">
        <v>224</v>
      </c>
      <c r="B28" s="10" t="s">
        <v>224</v>
      </c>
      <c r="C28" s="10" t="s">
        <v>224</v>
      </c>
      <c r="D28" s="2">
        <v>0</v>
      </c>
      <c r="E28" s="6"/>
      <c r="F28" s="2"/>
      <c r="G28" s="6"/>
      <c r="H28" s="2"/>
      <c r="I28" s="6"/>
      <c r="J28" s="2"/>
      <c r="K28" s="6"/>
      <c r="L28" s="2"/>
      <c r="M28" s="14"/>
      <c r="N28" s="10" t="s">
        <v>224</v>
      </c>
      <c r="O28" s="10" t="s">
        <v>224</v>
      </c>
      <c r="P28" s="10" t="s">
        <v>224</v>
      </c>
      <c r="AU28" s="12"/>
      <c r="AV28" s="9">
        <v>0</v>
      </c>
    </row>
    <row r="29" spans="1:51" ht="28.5" customHeight="1" x14ac:dyDescent="0.3">
      <c r="A29" s="10" t="s">
        <v>224</v>
      </c>
      <c r="B29" s="10" t="s">
        <v>224</v>
      </c>
      <c r="C29" s="10" t="s">
        <v>224</v>
      </c>
      <c r="D29" s="2">
        <v>0</v>
      </c>
      <c r="E29" s="6"/>
      <c r="F29" s="2"/>
      <c r="G29" s="6"/>
      <c r="H29" s="2"/>
      <c r="I29" s="6"/>
      <c r="J29" s="2"/>
      <c r="K29" s="6"/>
      <c r="L29" s="2"/>
      <c r="M29" s="14"/>
      <c r="N29" s="10" t="s">
        <v>224</v>
      </c>
      <c r="O29" s="10" t="s">
        <v>224</v>
      </c>
      <c r="P29" s="10" t="s">
        <v>224</v>
      </c>
      <c r="AU29" s="12"/>
      <c r="AV29" s="9">
        <v>0</v>
      </c>
    </row>
    <row r="30" spans="1:51" ht="28.5" customHeight="1" x14ac:dyDescent="0.3">
      <c r="A30" s="10" t="s">
        <v>44</v>
      </c>
      <c r="B30" s="10" t="s">
        <v>224</v>
      </c>
      <c r="C30" s="10" t="s">
        <v>224</v>
      </c>
      <c r="D30" s="10" t="s">
        <v>224</v>
      </c>
      <c r="E30" s="1"/>
      <c r="F30" s="2"/>
      <c r="G30" s="2"/>
      <c r="H30" s="2"/>
      <c r="I30" s="2"/>
      <c r="J30" s="2"/>
      <c r="K30" s="5"/>
      <c r="L30" s="2"/>
      <c r="M30" s="10"/>
    </row>
    <row r="31" spans="1:51" ht="28.5" customHeight="1" x14ac:dyDescent="0.3">
      <c r="A31" s="16" t="s">
        <v>264</v>
      </c>
      <c r="B31" s="10" t="s">
        <v>11</v>
      </c>
      <c r="C31" s="10"/>
      <c r="D31" s="10" t="s">
        <v>224</v>
      </c>
      <c r="E31" s="10"/>
      <c r="F31" s="10"/>
      <c r="G31" s="10"/>
      <c r="H31" s="10"/>
      <c r="I31" s="10"/>
      <c r="J31" s="10"/>
      <c r="K31" s="10"/>
      <c r="L31" s="10"/>
      <c r="M31" s="10"/>
      <c r="N31" s="13" t="s">
        <v>224</v>
      </c>
      <c r="Q31" s="12" t="s">
        <v>25</v>
      </c>
      <c r="R31" s="9">
        <v>100002</v>
      </c>
      <c r="S31" s="9">
        <v>0</v>
      </c>
      <c r="AH31" s="12"/>
    </row>
    <row r="32" spans="1:51" ht="28.5" customHeight="1" x14ac:dyDescent="0.3">
      <c r="A32" s="10" t="s">
        <v>86</v>
      </c>
      <c r="B32" s="3" t="s">
        <v>255</v>
      </c>
      <c r="C32" s="10" t="s">
        <v>238</v>
      </c>
      <c r="D32" s="4">
        <v>98</v>
      </c>
      <c r="E32" s="6"/>
      <c r="F32" s="2"/>
      <c r="G32" s="6"/>
      <c r="H32" s="2"/>
      <c r="I32" s="6"/>
      <c r="J32" s="2"/>
      <c r="K32" s="6"/>
      <c r="L32" s="2"/>
      <c r="M32" s="3"/>
      <c r="N32" s="19" t="str">
        <f>HYPERLINK("#일위대가목록!A7","AH0204010300")</f>
        <v>AH0204010300</v>
      </c>
      <c r="O32" s="12" t="s">
        <v>224</v>
      </c>
      <c r="P32" s="12" t="s">
        <v>224</v>
      </c>
      <c r="Q32" s="12" t="s">
        <v>25</v>
      </c>
      <c r="R32" s="9">
        <v>100002</v>
      </c>
      <c r="S32" s="9">
        <v>2</v>
      </c>
      <c r="T32" s="12" t="s">
        <v>225</v>
      </c>
      <c r="U32" s="12" t="s">
        <v>206</v>
      </c>
      <c r="V32" s="12" t="s">
        <v>206</v>
      </c>
      <c r="W32" s="12" t="s">
        <v>224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3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12" t="s">
        <v>224</v>
      </c>
      <c r="AV32" s="9">
        <v>100</v>
      </c>
      <c r="AX32" s="15" t="s">
        <v>224</v>
      </c>
      <c r="AY32" s="18" t="str">
        <f>HYPERLINK("#일위대가목록!A7","▶바로가기")</f>
        <v>▶바로가기</v>
      </c>
    </row>
    <row r="33" spans="1:51" ht="28.5" customHeight="1" x14ac:dyDescent="0.3">
      <c r="A33" s="10" t="s">
        <v>167</v>
      </c>
      <c r="B33" s="3" t="s">
        <v>257</v>
      </c>
      <c r="C33" s="10" t="s">
        <v>238</v>
      </c>
      <c r="D33" s="4">
        <v>98</v>
      </c>
      <c r="E33" s="6"/>
      <c r="F33" s="2"/>
      <c r="G33" s="6"/>
      <c r="H33" s="2"/>
      <c r="I33" s="6"/>
      <c r="J33" s="2"/>
      <c r="K33" s="6"/>
      <c r="L33" s="2"/>
      <c r="M33" s="3"/>
      <c r="N33" s="19" t="str">
        <f>HYPERLINK("#일위대가목록!A8","AE2020000500")</f>
        <v>AE2020000500</v>
      </c>
      <c r="O33" s="12" t="s">
        <v>224</v>
      </c>
      <c r="P33" s="12" t="s">
        <v>224</v>
      </c>
      <c r="Q33" s="12" t="s">
        <v>25</v>
      </c>
      <c r="R33" s="9">
        <v>100002</v>
      </c>
      <c r="S33" s="9">
        <v>10</v>
      </c>
      <c r="T33" s="12" t="s">
        <v>225</v>
      </c>
      <c r="U33" s="12" t="s">
        <v>206</v>
      </c>
      <c r="V33" s="12" t="s">
        <v>206</v>
      </c>
      <c r="W33" s="12" t="s">
        <v>224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3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12" t="s">
        <v>224</v>
      </c>
      <c r="AV33" s="9">
        <v>100</v>
      </c>
      <c r="AX33" s="15" t="s">
        <v>224</v>
      </c>
      <c r="AY33" s="18" t="str">
        <f>HYPERLINK("#일위대가목록!A8","▶바로가기")</f>
        <v>▶바로가기</v>
      </c>
    </row>
    <row r="34" spans="1:51" ht="28.5" customHeight="1" x14ac:dyDescent="0.3">
      <c r="A34" s="10" t="s">
        <v>103</v>
      </c>
      <c r="B34" s="3" t="s">
        <v>139</v>
      </c>
      <c r="C34" s="10" t="s">
        <v>246</v>
      </c>
      <c r="D34" s="4">
        <v>42</v>
      </c>
      <c r="E34" s="6"/>
      <c r="F34" s="2"/>
      <c r="G34" s="6"/>
      <c r="H34" s="2"/>
      <c r="I34" s="6"/>
      <c r="J34" s="2"/>
      <c r="K34" s="6"/>
      <c r="L34" s="2"/>
      <c r="M34" s="3"/>
      <c r="N34" s="19" t="str">
        <f>HYPERLINK("#단가대비표!B38","3016160420162680")</f>
        <v>3016160420162680</v>
      </c>
      <c r="O34" s="12" t="s">
        <v>224</v>
      </c>
      <c r="P34" s="12" t="s">
        <v>224</v>
      </c>
      <c r="Q34" s="12" t="s">
        <v>25</v>
      </c>
      <c r="R34" s="9">
        <v>100002</v>
      </c>
      <c r="S34" s="9">
        <v>20</v>
      </c>
      <c r="T34" s="12" t="s">
        <v>206</v>
      </c>
      <c r="U34" s="12" t="s">
        <v>206</v>
      </c>
      <c r="V34" s="12" t="s">
        <v>225</v>
      </c>
      <c r="W34" s="12" t="s">
        <v>224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3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12" t="s">
        <v>224</v>
      </c>
      <c r="AV34" s="9">
        <v>100</v>
      </c>
      <c r="AX34" s="15" t="s">
        <v>224</v>
      </c>
      <c r="AY34" s="18" t="str">
        <f>HYPERLINK("#단가대비표!B38","▶바로가기")</f>
        <v>▶바로가기</v>
      </c>
    </row>
    <row r="35" spans="1:51" ht="28.5" customHeight="1" x14ac:dyDescent="0.3">
      <c r="A35" s="10" t="s">
        <v>86</v>
      </c>
      <c r="B35" s="3" t="s">
        <v>140</v>
      </c>
      <c r="C35" s="10" t="s">
        <v>238</v>
      </c>
      <c r="D35" s="4">
        <v>9.6</v>
      </c>
      <c r="E35" s="6"/>
      <c r="F35" s="2"/>
      <c r="G35" s="6"/>
      <c r="H35" s="2"/>
      <c r="I35" s="6"/>
      <c r="J35" s="2"/>
      <c r="K35" s="6"/>
      <c r="L35" s="2"/>
      <c r="M35" s="3"/>
      <c r="N35" s="19" t="str">
        <f>HYPERLINK("#일위대가목록!A9","AH0204001200")</f>
        <v>AH0204001200</v>
      </c>
      <c r="O35" s="12" t="s">
        <v>224</v>
      </c>
      <c r="P35" s="12" t="s">
        <v>224</v>
      </c>
      <c r="Q35" s="12" t="s">
        <v>25</v>
      </c>
      <c r="R35" s="9">
        <v>100002</v>
      </c>
      <c r="S35" s="9">
        <v>25</v>
      </c>
      <c r="T35" s="12" t="s">
        <v>225</v>
      </c>
      <c r="U35" s="12" t="s">
        <v>206</v>
      </c>
      <c r="V35" s="12" t="s">
        <v>206</v>
      </c>
      <c r="W35" s="12" t="s">
        <v>224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3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12" t="s">
        <v>224</v>
      </c>
      <c r="AV35" s="9">
        <v>100</v>
      </c>
      <c r="AX35" s="15" t="s">
        <v>224</v>
      </c>
      <c r="AY35" s="18" t="str">
        <f>HYPERLINK("#일위대가목록!A9","▶바로가기")</f>
        <v>▶바로가기</v>
      </c>
    </row>
    <row r="36" spans="1:51" ht="28.5" customHeight="1" x14ac:dyDescent="0.3">
      <c r="A36" s="10" t="s">
        <v>78</v>
      </c>
      <c r="B36" s="3" t="s">
        <v>8</v>
      </c>
      <c r="C36" s="10" t="s">
        <v>238</v>
      </c>
      <c r="D36" s="4">
        <v>28</v>
      </c>
      <c r="E36" s="6"/>
      <c r="F36" s="2"/>
      <c r="G36" s="6"/>
      <c r="H36" s="2"/>
      <c r="I36" s="6"/>
      <c r="J36" s="2"/>
      <c r="K36" s="6"/>
      <c r="L36" s="2"/>
      <c r="M36" s="3"/>
      <c r="N36" s="19" t="str">
        <f>HYPERLINK("#일위대가목록!A10","ZA0000000002")</f>
        <v>ZA0000000002</v>
      </c>
      <c r="O36" s="12" t="s">
        <v>224</v>
      </c>
      <c r="P36" s="12" t="s">
        <v>224</v>
      </c>
      <c r="Q36" s="12" t="s">
        <v>25</v>
      </c>
      <c r="R36" s="9">
        <v>100002</v>
      </c>
      <c r="S36" s="9">
        <v>30</v>
      </c>
      <c r="T36" s="12" t="s">
        <v>225</v>
      </c>
      <c r="U36" s="12" t="s">
        <v>206</v>
      </c>
      <c r="V36" s="12" t="s">
        <v>206</v>
      </c>
      <c r="W36" s="12" t="s">
        <v>224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3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12"/>
      <c r="AV36" s="9">
        <v>100</v>
      </c>
      <c r="AX36" s="15" t="s">
        <v>224</v>
      </c>
      <c r="AY36" s="18" t="str">
        <f>HYPERLINK("#일위대가목록!A10","▶바로가기")</f>
        <v>▶바로가기</v>
      </c>
    </row>
    <row r="37" spans="1:51" ht="28.5" customHeight="1" x14ac:dyDescent="0.3">
      <c r="A37" s="10" t="s">
        <v>176</v>
      </c>
      <c r="B37" s="3" t="s">
        <v>303</v>
      </c>
      <c r="C37" s="10" t="s">
        <v>238</v>
      </c>
      <c r="D37" s="4">
        <v>28</v>
      </c>
      <c r="E37" s="6"/>
      <c r="F37" s="2"/>
      <c r="G37" s="6"/>
      <c r="H37" s="2"/>
      <c r="I37" s="6"/>
      <c r="J37" s="2"/>
      <c r="K37" s="6"/>
      <c r="L37" s="2"/>
      <c r="M37" s="3"/>
      <c r="N37" s="19" t="str">
        <f>HYPERLINK("#일위대가목록!A11","ZA0000000004")</f>
        <v>ZA0000000004</v>
      </c>
      <c r="O37" s="11" t="s">
        <v>224</v>
      </c>
      <c r="P37" s="11" t="s">
        <v>224</v>
      </c>
      <c r="Q37" s="12" t="s">
        <v>25</v>
      </c>
      <c r="R37" s="9">
        <v>100002</v>
      </c>
      <c r="S37" s="9">
        <v>40</v>
      </c>
      <c r="T37" s="12" t="s">
        <v>225</v>
      </c>
      <c r="U37" s="12" t="s">
        <v>206</v>
      </c>
      <c r="V37" s="12" t="s">
        <v>206</v>
      </c>
      <c r="W37" s="12" t="s">
        <v>224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3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12"/>
      <c r="AV37" s="9">
        <v>100</v>
      </c>
      <c r="AX37" s="15" t="s">
        <v>224</v>
      </c>
      <c r="AY37" s="18" t="str">
        <f>HYPERLINK("#일위대가목록!A11","▶바로가기")</f>
        <v>▶바로가기</v>
      </c>
    </row>
    <row r="38" spans="1:51" ht="28.5" customHeight="1" x14ac:dyDescent="0.3">
      <c r="A38" s="10" t="s">
        <v>224</v>
      </c>
      <c r="B38" s="10" t="s">
        <v>224</v>
      </c>
      <c r="C38" s="10" t="s">
        <v>224</v>
      </c>
      <c r="D38" s="2">
        <v>0</v>
      </c>
      <c r="E38" s="6"/>
      <c r="F38" s="2"/>
      <c r="G38" s="6"/>
      <c r="H38" s="2"/>
      <c r="I38" s="6"/>
      <c r="J38" s="2"/>
      <c r="K38" s="6"/>
      <c r="L38" s="2"/>
      <c r="M38" s="14"/>
      <c r="N38" s="10" t="s">
        <v>224</v>
      </c>
      <c r="O38" s="10" t="s">
        <v>224</v>
      </c>
      <c r="P38" s="10" t="s">
        <v>224</v>
      </c>
      <c r="AU38" s="12"/>
      <c r="AV38" s="9">
        <v>0</v>
      </c>
    </row>
    <row r="39" spans="1:51" ht="28.5" customHeight="1" x14ac:dyDescent="0.3">
      <c r="A39" s="10" t="s">
        <v>224</v>
      </c>
      <c r="B39" s="10" t="s">
        <v>224</v>
      </c>
      <c r="C39" s="10" t="s">
        <v>224</v>
      </c>
      <c r="D39" s="2">
        <v>0</v>
      </c>
      <c r="E39" s="6"/>
      <c r="F39" s="2"/>
      <c r="G39" s="6"/>
      <c r="H39" s="2"/>
      <c r="I39" s="6"/>
      <c r="J39" s="2"/>
      <c r="K39" s="6"/>
      <c r="L39" s="2"/>
      <c r="M39" s="14"/>
      <c r="N39" s="10" t="s">
        <v>224</v>
      </c>
      <c r="O39" s="10" t="s">
        <v>224</v>
      </c>
      <c r="P39" s="10" t="s">
        <v>224</v>
      </c>
      <c r="AU39" s="12"/>
      <c r="AV39" s="9">
        <v>0</v>
      </c>
    </row>
    <row r="40" spans="1:51" ht="28.5" customHeight="1" x14ac:dyDescent="0.3">
      <c r="A40" s="10" t="s">
        <v>224</v>
      </c>
      <c r="B40" s="10" t="s">
        <v>224</v>
      </c>
      <c r="C40" s="10" t="s">
        <v>224</v>
      </c>
      <c r="D40" s="2">
        <v>0</v>
      </c>
      <c r="E40" s="6"/>
      <c r="F40" s="2"/>
      <c r="G40" s="6"/>
      <c r="H40" s="2"/>
      <c r="I40" s="6"/>
      <c r="J40" s="2"/>
      <c r="K40" s="6"/>
      <c r="L40" s="2"/>
      <c r="M40" s="14"/>
      <c r="N40" s="10" t="s">
        <v>224</v>
      </c>
      <c r="O40" s="10" t="s">
        <v>224</v>
      </c>
      <c r="P40" s="10" t="s">
        <v>224</v>
      </c>
      <c r="AU40" s="12"/>
      <c r="AV40" s="9">
        <v>0</v>
      </c>
    </row>
    <row r="41" spans="1:51" ht="28.5" customHeight="1" x14ac:dyDescent="0.3">
      <c r="A41" s="10" t="s">
        <v>224</v>
      </c>
      <c r="B41" s="10" t="s">
        <v>224</v>
      </c>
      <c r="C41" s="10" t="s">
        <v>224</v>
      </c>
      <c r="D41" s="2">
        <v>0</v>
      </c>
      <c r="E41" s="6"/>
      <c r="F41" s="2"/>
      <c r="G41" s="6"/>
      <c r="H41" s="2"/>
      <c r="I41" s="6"/>
      <c r="J41" s="2"/>
      <c r="K41" s="6"/>
      <c r="L41" s="2"/>
      <c r="M41" s="14"/>
      <c r="N41" s="10" t="s">
        <v>224</v>
      </c>
      <c r="O41" s="10" t="s">
        <v>224</v>
      </c>
      <c r="P41" s="10" t="s">
        <v>224</v>
      </c>
      <c r="AU41" s="12"/>
      <c r="AV41" s="9">
        <v>0</v>
      </c>
    </row>
    <row r="42" spans="1:51" ht="28.5" customHeight="1" x14ac:dyDescent="0.3">
      <c r="A42" s="10" t="s">
        <v>224</v>
      </c>
      <c r="B42" s="10" t="s">
        <v>224</v>
      </c>
      <c r="C42" s="10" t="s">
        <v>224</v>
      </c>
      <c r="D42" s="2">
        <v>0</v>
      </c>
      <c r="E42" s="6"/>
      <c r="F42" s="2"/>
      <c r="G42" s="6"/>
      <c r="H42" s="2"/>
      <c r="I42" s="6"/>
      <c r="J42" s="2"/>
      <c r="K42" s="6"/>
      <c r="L42" s="2"/>
      <c r="M42" s="14"/>
      <c r="N42" s="10" t="s">
        <v>224</v>
      </c>
      <c r="O42" s="10" t="s">
        <v>224</v>
      </c>
      <c r="P42" s="10" t="s">
        <v>224</v>
      </c>
      <c r="AU42" s="12"/>
      <c r="AV42" s="9">
        <v>0</v>
      </c>
    </row>
    <row r="43" spans="1:51" ht="28.5" customHeight="1" x14ac:dyDescent="0.3">
      <c r="A43" s="10" t="s">
        <v>224</v>
      </c>
      <c r="B43" s="10" t="s">
        <v>224</v>
      </c>
      <c r="C43" s="10" t="s">
        <v>224</v>
      </c>
      <c r="D43" s="2">
        <v>0</v>
      </c>
      <c r="E43" s="6"/>
      <c r="F43" s="2"/>
      <c r="G43" s="6"/>
      <c r="H43" s="2"/>
      <c r="I43" s="6"/>
      <c r="J43" s="2"/>
      <c r="K43" s="6"/>
      <c r="L43" s="2"/>
      <c r="M43" s="14"/>
      <c r="N43" s="10" t="s">
        <v>224</v>
      </c>
      <c r="O43" s="10" t="s">
        <v>224</v>
      </c>
      <c r="P43" s="10" t="s">
        <v>224</v>
      </c>
      <c r="AU43" s="12"/>
      <c r="AV43" s="9">
        <v>0</v>
      </c>
    </row>
    <row r="44" spans="1:51" ht="28.5" customHeight="1" x14ac:dyDescent="0.3">
      <c r="A44" s="10" t="s">
        <v>224</v>
      </c>
      <c r="B44" s="10" t="s">
        <v>224</v>
      </c>
      <c r="C44" s="10" t="s">
        <v>224</v>
      </c>
      <c r="D44" s="2">
        <v>0</v>
      </c>
      <c r="E44" s="6"/>
      <c r="F44" s="2"/>
      <c r="G44" s="6"/>
      <c r="H44" s="2"/>
      <c r="I44" s="6"/>
      <c r="J44" s="2"/>
      <c r="K44" s="6"/>
      <c r="L44" s="2"/>
      <c r="M44" s="14"/>
      <c r="N44" s="10" t="s">
        <v>224</v>
      </c>
      <c r="O44" s="10" t="s">
        <v>224</v>
      </c>
      <c r="P44" s="10" t="s">
        <v>224</v>
      </c>
      <c r="AU44" s="12"/>
      <c r="AV44" s="9">
        <v>0</v>
      </c>
    </row>
    <row r="45" spans="1:51" ht="28.5" customHeight="1" x14ac:dyDescent="0.3">
      <c r="A45" s="10" t="s">
        <v>224</v>
      </c>
      <c r="B45" s="10" t="s">
        <v>224</v>
      </c>
      <c r="C45" s="10" t="s">
        <v>224</v>
      </c>
      <c r="D45" s="2">
        <v>0</v>
      </c>
      <c r="E45" s="6"/>
      <c r="F45" s="2"/>
      <c r="G45" s="6"/>
      <c r="H45" s="2"/>
      <c r="I45" s="6"/>
      <c r="J45" s="2"/>
      <c r="K45" s="6"/>
      <c r="L45" s="2"/>
      <c r="M45" s="14"/>
      <c r="N45" s="10" t="s">
        <v>224</v>
      </c>
      <c r="O45" s="10" t="s">
        <v>224</v>
      </c>
      <c r="P45" s="10" t="s">
        <v>224</v>
      </c>
      <c r="AU45" s="12"/>
      <c r="AV45" s="9">
        <v>0</v>
      </c>
    </row>
    <row r="46" spans="1:51" ht="28.5" customHeight="1" x14ac:dyDescent="0.3">
      <c r="A46" s="10" t="s">
        <v>224</v>
      </c>
      <c r="B46" s="10" t="s">
        <v>224</v>
      </c>
      <c r="C46" s="10" t="s">
        <v>224</v>
      </c>
      <c r="D46" s="2">
        <v>0</v>
      </c>
      <c r="E46" s="6"/>
      <c r="F46" s="2"/>
      <c r="G46" s="6"/>
      <c r="H46" s="2"/>
      <c r="I46" s="6"/>
      <c r="J46" s="2"/>
      <c r="K46" s="6"/>
      <c r="L46" s="2"/>
      <c r="M46" s="14"/>
      <c r="N46" s="10" t="s">
        <v>224</v>
      </c>
      <c r="O46" s="10" t="s">
        <v>224</v>
      </c>
      <c r="P46" s="10" t="s">
        <v>224</v>
      </c>
      <c r="AU46" s="12"/>
      <c r="AV46" s="9">
        <v>0</v>
      </c>
    </row>
    <row r="47" spans="1:51" ht="28.5" customHeight="1" x14ac:dyDescent="0.3">
      <c r="A47" s="10" t="s">
        <v>224</v>
      </c>
      <c r="B47" s="10" t="s">
        <v>224</v>
      </c>
      <c r="C47" s="10" t="s">
        <v>224</v>
      </c>
      <c r="D47" s="2">
        <v>0</v>
      </c>
      <c r="E47" s="6"/>
      <c r="F47" s="2"/>
      <c r="G47" s="6"/>
      <c r="H47" s="2"/>
      <c r="I47" s="6"/>
      <c r="J47" s="2"/>
      <c r="K47" s="6"/>
      <c r="L47" s="2"/>
      <c r="M47" s="14"/>
      <c r="N47" s="10" t="s">
        <v>224</v>
      </c>
      <c r="O47" s="10" t="s">
        <v>224</v>
      </c>
      <c r="P47" s="10" t="s">
        <v>224</v>
      </c>
      <c r="AU47" s="12"/>
      <c r="AV47" s="9">
        <v>0</v>
      </c>
    </row>
    <row r="48" spans="1:51" ht="28.5" customHeight="1" x14ac:dyDescent="0.3">
      <c r="A48" s="10" t="s">
        <v>224</v>
      </c>
      <c r="B48" s="10" t="s">
        <v>224</v>
      </c>
      <c r="C48" s="10" t="s">
        <v>224</v>
      </c>
      <c r="D48" s="2">
        <v>0</v>
      </c>
      <c r="E48" s="6"/>
      <c r="F48" s="2"/>
      <c r="G48" s="6"/>
      <c r="H48" s="2"/>
      <c r="I48" s="6"/>
      <c r="J48" s="2"/>
      <c r="K48" s="6"/>
      <c r="L48" s="2"/>
      <c r="M48" s="14"/>
      <c r="N48" s="10" t="s">
        <v>224</v>
      </c>
      <c r="O48" s="10" t="s">
        <v>224</v>
      </c>
      <c r="P48" s="10" t="s">
        <v>224</v>
      </c>
      <c r="AU48" s="12"/>
      <c r="AV48" s="9">
        <v>0</v>
      </c>
    </row>
    <row r="49" spans="1:51" ht="28.5" customHeight="1" x14ac:dyDescent="0.3">
      <c r="A49" s="10" t="s">
        <v>224</v>
      </c>
      <c r="B49" s="10" t="s">
        <v>224</v>
      </c>
      <c r="C49" s="10" t="s">
        <v>224</v>
      </c>
      <c r="D49" s="2">
        <v>0</v>
      </c>
      <c r="E49" s="6"/>
      <c r="F49" s="2"/>
      <c r="G49" s="6"/>
      <c r="H49" s="2"/>
      <c r="I49" s="6"/>
      <c r="J49" s="2"/>
      <c r="K49" s="6"/>
      <c r="L49" s="2"/>
      <c r="M49" s="14"/>
      <c r="N49" s="10" t="s">
        <v>224</v>
      </c>
      <c r="O49" s="10" t="s">
        <v>224</v>
      </c>
      <c r="P49" s="10" t="s">
        <v>224</v>
      </c>
      <c r="AU49" s="12"/>
      <c r="AV49" s="9">
        <v>0</v>
      </c>
    </row>
    <row r="50" spans="1:51" ht="28.5" customHeight="1" x14ac:dyDescent="0.3">
      <c r="A50" s="10" t="s">
        <v>224</v>
      </c>
      <c r="B50" s="10" t="s">
        <v>224</v>
      </c>
      <c r="C50" s="10" t="s">
        <v>224</v>
      </c>
      <c r="D50" s="2">
        <v>0</v>
      </c>
      <c r="E50" s="6"/>
      <c r="F50" s="2"/>
      <c r="G50" s="6"/>
      <c r="H50" s="2"/>
      <c r="I50" s="6"/>
      <c r="J50" s="2"/>
      <c r="K50" s="6"/>
      <c r="L50" s="2"/>
      <c r="M50" s="14"/>
      <c r="N50" s="10" t="s">
        <v>224</v>
      </c>
      <c r="O50" s="10" t="s">
        <v>224</v>
      </c>
      <c r="P50" s="10" t="s">
        <v>224</v>
      </c>
      <c r="AU50" s="12"/>
      <c r="AV50" s="9">
        <v>0</v>
      </c>
    </row>
    <row r="51" spans="1:51" ht="28.5" customHeight="1" x14ac:dyDescent="0.3">
      <c r="A51" s="10" t="s">
        <v>224</v>
      </c>
      <c r="B51" s="10" t="s">
        <v>224</v>
      </c>
      <c r="C51" s="10" t="s">
        <v>224</v>
      </c>
      <c r="D51" s="2">
        <v>0</v>
      </c>
      <c r="E51" s="6"/>
      <c r="F51" s="2"/>
      <c r="G51" s="6"/>
      <c r="H51" s="2"/>
      <c r="I51" s="6"/>
      <c r="J51" s="2"/>
      <c r="K51" s="6"/>
      <c r="L51" s="2"/>
      <c r="M51" s="14"/>
      <c r="N51" s="10" t="s">
        <v>224</v>
      </c>
      <c r="O51" s="10" t="s">
        <v>224</v>
      </c>
      <c r="P51" s="10" t="s">
        <v>224</v>
      </c>
      <c r="AU51" s="12"/>
      <c r="AV51" s="9">
        <v>0</v>
      </c>
    </row>
    <row r="52" spans="1:51" ht="28.5" customHeight="1" x14ac:dyDescent="0.3">
      <c r="A52" s="10" t="s">
        <v>224</v>
      </c>
      <c r="B52" s="10" t="s">
        <v>224</v>
      </c>
      <c r="C52" s="10" t="s">
        <v>224</v>
      </c>
      <c r="D52" s="2">
        <v>0</v>
      </c>
      <c r="E52" s="6"/>
      <c r="F52" s="2"/>
      <c r="G52" s="6"/>
      <c r="H52" s="2"/>
      <c r="I52" s="6"/>
      <c r="J52" s="2"/>
      <c r="K52" s="6"/>
      <c r="L52" s="2"/>
      <c r="M52" s="14"/>
      <c r="N52" s="10" t="s">
        <v>224</v>
      </c>
      <c r="O52" s="10" t="s">
        <v>224</v>
      </c>
      <c r="P52" s="10" t="s">
        <v>224</v>
      </c>
      <c r="AU52" s="12"/>
      <c r="AV52" s="9">
        <v>0</v>
      </c>
    </row>
    <row r="53" spans="1:51" ht="28.5" customHeight="1" x14ac:dyDescent="0.3">
      <c r="A53" s="10" t="s">
        <v>224</v>
      </c>
      <c r="B53" s="10" t="s">
        <v>224</v>
      </c>
      <c r="C53" s="10" t="s">
        <v>224</v>
      </c>
      <c r="D53" s="2">
        <v>0</v>
      </c>
      <c r="E53" s="6"/>
      <c r="F53" s="2"/>
      <c r="G53" s="6"/>
      <c r="H53" s="2"/>
      <c r="I53" s="6"/>
      <c r="J53" s="2"/>
      <c r="K53" s="6"/>
      <c r="L53" s="2"/>
      <c r="M53" s="14"/>
      <c r="N53" s="10" t="s">
        <v>224</v>
      </c>
      <c r="O53" s="10" t="s">
        <v>224</v>
      </c>
      <c r="P53" s="10" t="s">
        <v>224</v>
      </c>
      <c r="AU53" s="12"/>
      <c r="AV53" s="9">
        <v>0</v>
      </c>
    </row>
    <row r="54" spans="1:51" ht="28.5" customHeight="1" x14ac:dyDescent="0.3">
      <c r="A54" s="10" t="s">
        <v>224</v>
      </c>
      <c r="B54" s="10" t="s">
        <v>224</v>
      </c>
      <c r="C54" s="10" t="s">
        <v>224</v>
      </c>
      <c r="D54" s="2">
        <v>0</v>
      </c>
      <c r="E54" s="6"/>
      <c r="F54" s="2"/>
      <c r="G54" s="6"/>
      <c r="H54" s="2"/>
      <c r="I54" s="6"/>
      <c r="J54" s="2"/>
      <c r="K54" s="6"/>
      <c r="L54" s="2"/>
      <c r="M54" s="14"/>
      <c r="N54" s="10" t="s">
        <v>224</v>
      </c>
      <c r="O54" s="10" t="s">
        <v>224</v>
      </c>
      <c r="P54" s="10" t="s">
        <v>224</v>
      </c>
      <c r="AU54" s="12"/>
      <c r="AV54" s="9">
        <v>0</v>
      </c>
    </row>
    <row r="55" spans="1:51" ht="28.5" customHeight="1" x14ac:dyDescent="0.3">
      <c r="A55" s="10" t="s">
        <v>224</v>
      </c>
      <c r="B55" s="10" t="s">
        <v>224</v>
      </c>
      <c r="C55" s="10" t="s">
        <v>224</v>
      </c>
      <c r="D55" s="2">
        <v>0</v>
      </c>
      <c r="E55" s="6"/>
      <c r="F55" s="2"/>
      <c r="G55" s="6"/>
      <c r="H55" s="2"/>
      <c r="I55" s="6"/>
      <c r="J55" s="2"/>
      <c r="K55" s="6"/>
      <c r="L55" s="2"/>
      <c r="M55" s="14"/>
      <c r="N55" s="10" t="s">
        <v>224</v>
      </c>
      <c r="O55" s="10" t="s">
        <v>224</v>
      </c>
      <c r="P55" s="10" t="s">
        <v>224</v>
      </c>
      <c r="AU55" s="12"/>
      <c r="AV55" s="9">
        <v>0</v>
      </c>
    </row>
    <row r="56" spans="1:51" ht="28.5" customHeight="1" x14ac:dyDescent="0.3">
      <c r="A56" s="10" t="s">
        <v>44</v>
      </c>
      <c r="B56" s="10" t="s">
        <v>224</v>
      </c>
      <c r="C56" s="10" t="s">
        <v>224</v>
      </c>
      <c r="D56" s="10" t="s">
        <v>224</v>
      </c>
      <c r="E56" s="1"/>
      <c r="F56" s="2"/>
      <c r="G56" s="2"/>
      <c r="H56" s="2"/>
      <c r="I56" s="2"/>
      <c r="J56" s="2"/>
      <c r="K56" s="5"/>
      <c r="L56" s="2"/>
      <c r="M56" s="10"/>
    </row>
    <row r="57" spans="1:51" ht="28.5" customHeight="1" x14ac:dyDescent="0.3">
      <c r="A57" s="16" t="s">
        <v>151</v>
      </c>
      <c r="B57" s="10" t="s">
        <v>11</v>
      </c>
      <c r="C57" s="10"/>
      <c r="D57" s="10" t="s">
        <v>224</v>
      </c>
      <c r="E57" s="10"/>
      <c r="F57" s="10"/>
      <c r="G57" s="10"/>
      <c r="H57" s="10"/>
      <c r="I57" s="10"/>
      <c r="J57" s="10"/>
      <c r="K57" s="10"/>
      <c r="L57" s="10"/>
      <c r="M57" s="10"/>
      <c r="N57" s="13" t="s">
        <v>224</v>
      </c>
      <c r="Q57" s="12" t="s">
        <v>94</v>
      </c>
      <c r="R57" s="9">
        <v>100003</v>
      </c>
      <c r="S57" s="9">
        <v>0</v>
      </c>
      <c r="AH57" s="12"/>
    </row>
    <row r="58" spans="1:51" ht="28.5" customHeight="1" x14ac:dyDescent="0.3">
      <c r="A58" s="10" t="s">
        <v>130</v>
      </c>
      <c r="B58" s="3" t="s">
        <v>68</v>
      </c>
      <c r="C58" s="10" t="s">
        <v>202</v>
      </c>
      <c r="D58" s="4">
        <v>2</v>
      </c>
      <c r="E58" s="6"/>
      <c r="F58" s="2"/>
      <c r="G58" s="6"/>
      <c r="H58" s="2"/>
      <c r="I58" s="6"/>
      <c r="J58" s="2"/>
      <c r="K58" s="6"/>
      <c r="L58" s="2"/>
      <c r="M58" s="3"/>
      <c r="N58" s="19" t="str">
        <f>HYPERLINK("#일위대가목록!A12","ZA0000000005")</f>
        <v>ZA0000000005</v>
      </c>
      <c r="O58" s="12" t="s">
        <v>224</v>
      </c>
      <c r="P58" s="12" t="s">
        <v>224</v>
      </c>
      <c r="Q58" s="12" t="s">
        <v>94</v>
      </c>
      <c r="R58" s="9">
        <v>100003</v>
      </c>
      <c r="S58" s="9">
        <v>10</v>
      </c>
      <c r="T58" s="12" t="s">
        <v>225</v>
      </c>
      <c r="U58" s="12" t="s">
        <v>206</v>
      </c>
      <c r="V58" s="12" t="s">
        <v>206</v>
      </c>
      <c r="W58" s="12" t="s">
        <v>224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4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12"/>
      <c r="AV58" s="9">
        <v>100</v>
      </c>
      <c r="AX58" s="15" t="s">
        <v>224</v>
      </c>
      <c r="AY58" s="18" t="str">
        <f>HYPERLINK("#일위대가목록!A12","▶바로가기")</f>
        <v>▶바로가기</v>
      </c>
    </row>
    <row r="59" spans="1:51" ht="28.5" customHeight="1" x14ac:dyDescent="0.3">
      <c r="A59" s="10" t="s">
        <v>125</v>
      </c>
      <c r="B59" s="3" t="s">
        <v>68</v>
      </c>
      <c r="C59" s="10" t="s">
        <v>202</v>
      </c>
      <c r="D59" s="4">
        <v>2</v>
      </c>
      <c r="E59" s="6"/>
      <c r="F59" s="2"/>
      <c r="G59" s="6"/>
      <c r="H59" s="2"/>
      <c r="I59" s="6"/>
      <c r="J59" s="2"/>
      <c r="K59" s="6"/>
      <c r="L59" s="2"/>
      <c r="M59" s="3"/>
      <c r="N59" s="19" t="str">
        <f>HYPERLINK("#일위대가목록!A13","ZA0000000006")</f>
        <v>ZA0000000006</v>
      </c>
      <c r="O59" s="12" t="s">
        <v>224</v>
      </c>
      <c r="P59" s="12" t="s">
        <v>224</v>
      </c>
      <c r="Q59" s="12" t="s">
        <v>94</v>
      </c>
      <c r="R59" s="9">
        <v>100003</v>
      </c>
      <c r="S59" s="9">
        <v>20</v>
      </c>
      <c r="T59" s="12" t="s">
        <v>225</v>
      </c>
      <c r="U59" s="12" t="s">
        <v>206</v>
      </c>
      <c r="V59" s="12" t="s">
        <v>206</v>
      </c>
      <c r="W59" s="12" t="s">
        <v>224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4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12"/>
      <c r="AV59" s="9">
        <v>100</v>
      </c>
      <c r="AX59" s="15" t="s">
        <v>224</v>
      </c>
      <c r="AY59" s="18" t="str">
        <f>HYPERLINK("#일위대가목록!A13","▶바로가기")</f>
        <v>▶바로가기</v>
      </c>
    </row>
    <row r="60" spans="1:51" ht="28.5" customHeight="1" x14ac:dyDescent="0.3">
      <c r="A60" s="10" t="s">
        <v>98</v>
      </c>
      <c r="B60" s="3" t="s">
        <v>68</v>
      </c>
      <c r="C60" s="10" t="s">
        <v>202</v>
      </c>
      <c r="D60" s="4">
        <v>1</v>
      </c>
      <c r="E60" s="6"/>
      <c r="F60" s="2"/>
      <c r="G60" s="6"/>
      <c r="H60" s="2"/>
      <c r="I60" s="6"/>
      <c r="J60" s="2"/>
      <c r="K60" s="6"/>
      <c r="L60" s="2"/>
      <c r="M60" s="3"/>
      <c r="N60" s="19" t="str">
        <f>HYPERLINK("#일위대가목록!A14","ZA0000000008")</f>
        <v>ZA0000000008</v>
      </c>
      <c r="O60" s="12" t="s">
        <v>224</v>
      </c>
      <c r="P60" s="12" t="s">
        <v>224</v>
      </c>
      <c r="Q60" s="12" t="s">
        <v>94</v>
      </c>
      <c r="R60" s="9">
        <v>100003</v>
      </c>
      <c r="S60" s="9">
        <v>30</v>
      </c>
      <c r="T60" s="12" t="s">
        <v>225</v>
      </c>
      <c r="U60" s="12" t="s">
        <v>206</v>
      </c>
      <c r="V60" s="12" t="s">
        <v>206</v>
      </c>
      <c r="W60" s="12" t="s">
        <v>224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4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12"/>
      <c r="AV60" s="9">
        <v>100</v>
      </c>
      <c r="AX60" s="15" t="s">
        <v>224</v>
      </c>
      <c r="AY60" s="18" t="str">
        <f>HYPERLINK("#일위대가목록!A14","▶바로가기")</f>
        <v>▶바로가기</v>
      </c>
    </row>
    <row r="61" spans="1:51" ht="28.5" customHeight="1" x14ac:dyDescent="0.3">
      <c r="A61" s="10" t="s">
        <v>91</v>
      </c>
      <c r="B61" s="3" t="s">
        <v>256</v>
      </c>
      <c r="C61" s="10" t="s">
        <v>202</v>
      </c>
      <c r="D61" s="4">
        <v>1</v>
      </c>
      <c r="E61" s="6"/>
      <c r="F61" s="2"/>
      <c r="G61" s="6"/>
      <c r="H61" s="2"/>
      <c r="I61" s="6"/>
      <c r="J61" s="2"/>
      <c r="K61" s="6"/>
      <c r="L61" s="2"/>
      <c r="M61" s="3"/>
      <c r="N61" s="19" t="str">
        <f>HYPERLINK("#단가대비표!B76","ZA00000000000024")</f>
        <v>ZA00000000000024</v>
      </c>
      <c r="O61" s="11" t="s">
        <v>224</v>
      </c>
      <c r="P61" s="11" t="s">
        <v>224</v>
      </c>
      <c r="Q61" s="12" t="s">
        <v>94</v>
      </c>
      <c r="R61" s="9">
        <v>100003</v>
      </c>
      <c r="S61" s="9">
        <v>35</v>
      </c>
      <c r="T61" s="12" t="s">
        <v>206</v>
      </c>
      <c r="U61" s="12" t="s">
        <v>206</v>
      </c>
      <c r="V61" s="12" t="s">
        <v>225</v>
      </c>
      <c r="W61" s="12" t="s">
        <v>224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4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12"/>
      <c r="AV61" s="9">
        <v>100</v>
      </c>
      <c r="AX61" s="15" t="s">
        <v>224</v>
      </c>
      <c r="AY61" s="18" t="str">
        <f>HYPERLINK("#단가대비표!B76","▶바로가기")</f>
        <v>▶바로가기</v>
      </c>
    </row>
    <row r="62" spans="1:51" ht="28.5" customHeight="1" x14ac:dyDescent="0.3">
      <c r="A62" s="10" t="s">
        <v>224</v>
      </c>
      <c r="B62" s="10" t="s">
        <v>224</v>
      </c>
      <c r="C62" s="10" t="s">
        <v>224</v>
      </c>
      <c r="D62" s="2">
        <v>0</v>
      </c>
      <c r="E62" s="6"/>
      <c r="F62" s="2"/>
      <c r="G62" s="6"/>
      <c r="H62" s="2"/>
      <c r="I62" s="6"/>
      <c r="J62" s="2"/>
      <c r="K62" s="6"/>
      <c r="L62" s="2"/>
      <c r="M62" s="14"/>
      <c r="N62" s="10" t="s">
        <v>224</v>
      </c>
      <c r="O62" s="10" t="s">
        <v>224</v>
      </c>
      <c r="P62" s="10" t="s">
        <v>224</v>
      </c>
      <c r="AU62" s="12"/>
      <c r="AV62" s="9">
        <v>0</v>
      </c>
    </row>
    <row r="63" spans="1:51" ht="28.5" customHeight="1" x14ac:dyDescent="0.3">
      <c r="A63" s="10" t="s">
        <v>224</v>
      </c>
      <c r="B63" s="10" t="s">
        <v>224</v>
      </c>
      <c r="C63" s="10" t="s">
        <v>224</v>
      </c>
      <c r="D63" s="2">
        <v>0</v>
      </c>
      <c r="E63" s="6"/>
      <c r="F63" s="2"/>
      <c r="G63" s="6"/>
      <c r="H63" s="2"/>
      <c r="I63" s="6"/>
      <c r="J63" s="2"/>
      <c r="K63" s="6"/>
      <c r="L63" s="2"/>
      <c r="M63" s="14"/>
      <c r="N63" s="10" t="s">
        <v>224</v>
      </c>
      <c r="O63" s="10" t="s">
        <v>224</v>
      </c>
      <c r="P63" s="10" t="s">
        <v>224</v>
      </c>
      <c r="AU63" s="12"/>
      <c r="AV63" s="9">
        <v>0</v>
      </c>
    </row>
    <row r="64" spans="1:51" ht="28.5" customHeight="1" x14ac:dyDescent="0.3">
      <c r="A64" s="10" t="s">
        <v>224</v>
      </c>
      <c r="B64" s="10" t="s">
        <v>224</v>
      </c>
      <c r="C64" s="10" t="s">
        <v>224</v>
      </c>
      <c r="D64" s="2">
        <v>0</v>
      </c>
      <c r="E64" s="6"/>
      <c r="F64" s="2"/>
      <c r="G64" s="6"/>
      <c r="H64" s="2"/>
      <c r="I64" s="6"/>
      <c r="J64" s="2"/>
      <c r="K64" s="6"/>
      <c r="L64" s="2"/>
      <c r="M64" s="14"/>
      <c r="N64" s="10" t="s">
        <v>224</v>
      </c>
      <c r="O64" s="10" t="s">
        <v>224</v>
      </c>
      <c r="P64" s="10" t="s">
        <v>224</v>
      </c>
      <c r="AU64" s="12"/>
      <c r="AV64" s="9">
        <v>0</v>
      </c>
    </row>
    <row r="65" spans="1:48" ht="28.5" customHeight="1" x14ac:dyDescent="0.3">
      <c r="A65" s="10" t="s">
        <v>224</v>
      </c>
      <c r="B65" s="10" t="s">
        <v>224</v>
      </c>
      <c r="C65" s="10" t="s">
        <v>224</v>
      </c>
      <c r="D65" s="2">
        <v>0</v>
      </c>
      <c r="E65" s="6"/>
      <c r="F65" s="2"/>
      <c r="G65" s="6"/>
      <c r="H65" s="2"/>
      <c r="I65" s="6"/>
      <c r="J65" s="2"/>
      <c r="K65" s="6"/>
      <c r="L65" s="2"/>
      <c r="M65" s="14"/>
      <c r="N65" s="10" t="s">
        <v>224</v>
      </c>
      <c r="O65" s="10" t="s">
        <v>224</v>
      </c>
      <c r="P65" s="10" t="s">
        <v>224</v>
      </c>
      <c r="AU65" s="12"/>
      <c r="AV65" s="9">
        <v>0</v>
      </c>
    </row>
    <row r="66" spans="1:48" ht="28.5" customHeight="1" x14ac:dyDescent="0.3">
      <c r="A66" s="10" t="s">
        <v>224</v>
      </c>
      <c r="B66" s="10" t="s">
        <v>224</v>
      </c>
      <c r="C66" s="10" t="s">
        <v>224</v>
      </c>
      <c r="D66" s="2">
        <v>0</v>
      </c>
      <c r="E66" s="6"/>
      <c r="F66" s="2"/>
      <c r="G66" s="6"/>
      <c r="H66" s="2"/>
      <c r="I66" s="6"/>
      <c r="J66" s="2"/>
      <c r="K66" s="6"/>
      <c r="L66" s="2"/>
      <c r="M66" s="14"/>
      <c r="N66" s="10" t="s">
        <v>224</v>
      </c>
      <c r="O66" s="10" t="s">
        <v>224</v>
      </c>
      <c r="P66" s="10" t="s">
        <v>224</v>
      </c>
      <c r="AU66" s="12"/>
      <c r="AV66" s="9">
        <v>0</v>
      </c>
    </row>
    <row r="67" spans="1:48" ht="28.5" customHeight="1" x14ac:dyDescent="0.3">
      <c r="A67" s="10" t="s">
        <v>224</v>
      </c>
      <c r="B67" s="10" t="s">
        <v>224</v>
      </c>
      <c r="C67" s="10" t="s">
        <v>224</v>
      </c>
      <c r="D67" s="2">
        <v>0</v>
      </c>
      <c r="E67" s="6"/>
      <c r="F67" s="2"/>
      <c r="G67" s="6"/>
      <c r="H67" s="2"/>
      <c r="I67" s="6"/>
      <c r="J67" s="2"/>
      <c r="K67" s="6"/>
      <c r="L67" s="2"/>
      <c r="M67" s="14"/>
      <c r="N67" s="10" t="s">
        <v>224</v>
      </c>
      <c r="O67" s="10" t="s">
        <v>224</v>
      </c>
      <c r="P67" s="10" t="s">
        <v>224</v>
      </c>
      <c r="AU67" s="12"/>
      <c r="AV67" s="9">
        <v>0</v>
      </c>
    </row>
    <row r="68" spans="1:48" ht="28.5" customHeight="1" x14ac:dyDescent="0.3">
      <c r="A68" s="10" t="s">
        <v>224</v>
      </c>
      <c r="B68" s="10" t="s">
        <v>224</v>
      </c>
      <c r="C68" s="10" t="s">
        <v>224</v>
      </c>
      <c r="D68" s="2">
        <v>0</v>
      </c>
      <c r="E68" s="6"/>
      <c r="F68" s="2"/>
      <c r="G68" s="6"/>
      <c r="H68" s="2"/>
      <c r="I68" s="6"/>
      <c r="J68" s="2"/>
      <c r="K68" s="6"/>
      <c r="L68" s="2"/>
      <c r="M68" s="14"/>
      <c r="N68" s="10" t="s">
        <v>224</v>
      </c>
      <c r="O68" s="10" t="s">
        <v>224</v>
      </c>
      <c r="P68" s="10" t="s">
        <v>224</v>
      </c>
      <c r="AU68" s="12"/>
      <c r="AV68" s="9">
        <v>0</v>
      </c>
    </row>
    <row r="69" spans="1:48" ht="28.5" customHeight="1" x14ac:dyDescent="0.3">
      <c r="A69" s="10" t="s">
        <v>224</v>
      </c>
      <c r="B69" s="10" t="s">
        <v>224</v>
      </c>
      <c r="C69" s="10" t="s">
        <v>224</v>
      </c>
      <c r="D69" s="2">
        <v>0</v>
      </c>
      <c r="E69" s="6"/>
      <c r="F69" s="2"/>
      <c r="G69" s="6"/>
      <c r="H69" s="2"/>
      <c r="I69" s="6"/>
      <c r="J69" s="2"/>
      <c r="K69" s="6"/>
      <c r="L69" s="2"/>
      <c r="M69" s="14"/>
      <c r="N69" s="10" t="s">
        <v>224</v>
      </c>
      <c r="O69" s="10" t="s">
        <v>224</v>
      </c>
      <c r="P69" s="10" t="s">
        <v>224</v>
      </c>
      <c r="AU69" s="12"/>
      <c r="AV69" s="9">
        <v>0</v>
      </c>
    </row>
    <row r="70" spans="1:48" ht="28.5" customHeight="1" x14ac:dyDescent="0.3">
      <c r="A70" s="10" t="s">
        <v>224</v>
      </c>
      <c r="B70" s="10" t="s">
        <v>224</v>
      </c>
      <c r="C70" s="10" t="s">
        <v>224</v>
      </c>
      <c r="D70" s="2">
        <v>0</v>
      </c>
      <c r="E70" s="6"/>
      <c r="F70" s="2"/>
      <c r="G70" s="6"/>
      <c r="H70" s="2"/>
      <c r="I70" s="6"/>
      <c r="J70" s="2"/>
      <c r="K70" s="6"/>
      <c r="L70" s="2"/>
      <c r="M70" s="14"/>
      <c r="N70" s="10" t="s">
        <v>224</v>
      </c>
      <c r="O70" s="10" t="s">
        <v>224</v>
      </c>
      <c r="P70" s="10" t="s">
        <v>224</v>
      </c>
      <c r="AU70" s="12"/>
      <c r="AV70" s="9">
        <v>0</v>
      </c>
    </row>
    <row r="71" spans="1:48" ht="28.5" customHeight="1" x14ac:dyDescent="0.3">
      <c r="A71" s="10" t="s">
        <v>224</v>
      </c>
      <c r="B71" s="10" t="s">
        <v>224</v>
      </c>
      <c r="C71" s="10" t="s">
        <v>224</v>
      </c>
      <c r="D71" s="2">
        <v>0</v>
      </c>
      <c r="E71" s="6"/>
      <c r="F71" s="2"/>
      <c r="G71" s="6"/>
      <c r="H71" s="2"/>
      <c r="I71" s="6"/>
      <c r="J71" s="2"/>
      <c r="K71" s="6"/>
      <c r="L71" s="2"/>
      <c r="M71" s="14"/>
      <c r="N71" s="10" t="s">
        <v>224</v>
      </c>
      <c r="O71" s="10" t="s">
        <v>224</v>
      </c>
      <c r="P71" s="10" t="s">
        <v>224</v>
      </c>
      <c r="AU71" s="12"/>
      <c r="AV71" s="9">
        <v>0</v>
      </c>
    </row>
    <row r="72" spans="1:48" ht="28.5" customHeight="1" x14ac:dyDescent="0.3">
      <c r="A72" s="10" t="s">
        <v>224</v>
      </c>
      <c r="B72" s="10" t="s">
        <v>224</v>
      </c>
      <c r="C72" s="10" t="s">
        <v>224</v>
      </c>
      <c r="D72" s="2">
        <v>0</v>
      </c>
      <c r="E72" s="6"/>
      <c r="F72" s="2"/>
      <c r="G72" s="6"/>
      <c r="H72" s="2"/>
      <c r="I72" s="6"/>
      <c r="J72" s="2"/>
      <c r="K72" s="6"/>
      <c r="L72" s="2"/>
      <c r="M72" s="14"/>
      <c r="N72" s="10" t="s">
        <v>224</v>
      </c>
      <c r="O72" s="10" t="s">
        <v>224</v>
      </c>
      <c r="P72" s="10" t="s">
        <v>224</v>
      </c>
      <c r="AU72" s="12"/>
      <c r="AV72" s="9">
        <v>0</v>
      </c>
    </row>
    <row r="73" spans="1:48" ht="28.5" customHeight="1" x14ac:dyDescent="0.3">
      <c r="A73" s="10" t="s">
        <v>224</v>
      </c>
      <c r="B73" s="10" t="s">
        <v>224</v>
      </c>
      <c r="C73" s="10" t="s">
        <v>224</v>
      </c>
      <c r="D73" s="2">
        <v>0</v>
      </c>
      <c r="E73" s="6"/>
      <c r="F73" s="2"/>
      <c r="G73" s="6"/>
      <c r="H73" s="2"/>
      <c r="I73" s="6"/>
      <c r="J73" s="2"/>
      <c r="K73" s="6"/>
      <c r="L73" s="2"/>
      <c r="M73" s="14"/>
      <c r="N73" s="10" t="s">
        <v>224</v>
      </c>
      <c r="O73" s="10" t="s">
        <v>224</v>
      </c>
      <c r="P73" s="10" t="s">
        <v>224</v>
      </c>
      <c r="AU73" s="12"/>
      <c r="AV73" s="9">
        <v>0</v>
      </c>
    </row>
    <row r="74" spans="1:48" ht="28.5" customHeight="1" x14ac:dyDescent="0.3">
      <c r="A74" s="10" t="s">
        <v>224</v>
      </c>
      <c r="B74" s="10" t="s">
        <v>224</v>
      </c>
      <c r="C74" s="10" t="s">
        <v>224</v>
      </c>
      <c r="D74" s="2">
        <v>0</v>
      </c>
      <c r="E74" s="6"/>
      <c r="F74" s="2"/>
      <c r="G74" s="6"/>
      <c r="H74" s="2"/>
      <c r="I74" s="6"/>
      <c r="J74" s="2"/>
      <c r="K74" s="6"/>
      <c r="L74" s="2"/>
      <c r="M74" s="14"/>
      <c r="N74" s="10" t="s">
        <v>224</v>
      </c>
      <c r="O74" s="10" t="s">
        <v>224</v>
      </c>
      <c r="P74" s="10" t="s">
        <v>224</v>
      </c>
      <c r="AU74" s="12"/>
      <c r="AV74" s="9">
        <v>0</v>
      </c>
    </row>
    <row r="75" spans="1:48" ht="28.5" customHeight="1" x14ac:dyDescent="0.3">
      <c r="A75" s="10" t="s">
        <v>224</v>
      </c>
      <c r="B75" s="10" t="s">
        <v>224</v>
      </c>
      <c r="C75" s="10" t="s">
        <v>224</v>
      </c>
      <c r="D75" s="2">
        <v>0</v>
      </c>
      <c r="E75" s="6"/>
      <c r="F75" s="2"/>
      <c r="G75" s="6"/>
      <c r="H75" s="2"/>
      <c r="I75" s="6"/>
      <c r="J75" s="2"/>
      <c r="K75" s="6"/>
      <c r="L75" s="2"/>
      <c r="M75" s="14"/>
      <c r="N75" s="10" t="s">
        <v>224</v>
      </c>
      <c r="O75" s="10" t="s">
        <v>224</v>
      </c>
      <c r="P75" s="10" t="s">
        <v>224</v>
      </c>
      <c r="AU75" s="12"/>
      <c r="AV75" s="9">
        <v>0</v>
      </c>
    </row>
    <row r="76" spans="1:48" ht="28.5" customHeight="1" x14ac:dyDescent="0.3">
      <c r="A76" s="10" t="s">
        <v>224</v>
      </c>
      <c r="B76" s="10" t="s">
        <v>224</v>
      </c>
      <c r="C76" s="10" t="s">
        <v>224</v>
      </c>
      <c r="D76" s="2">
        <v>0</v>
      </c>
      <c r="E76" s="6"/>
      <c r="F76" s="2"/>
      <c r="G76" s="6"/>
      <c r="H76" s="2"/>
      <c r="I76" s="6"/>
      <c r="J76" s="2"/>
      <c r="K76" s="6"/>
      <c r="L76" s="2"/>
      <c r="M76" s="14"/>
      <c r="N76" s="10" t="s">
        <v>224</v>
      </c>
      <c r="O76" s="10" t="s">
        <v>224</v>
      </c>
      <c r="P76" s="10" t="s">
        <v>224</v>
      </c>
      <c r="AU76" s="12"/>
      <c r="AV76" s="9">
        <v>0</v>
      </c>
    </row>
    <row r="77" spans="1:48" ht="28.5" customHeight="1" x14ac:dyDescent="0.3">
      <c r="A77" s="10" t="s">
        <v>224</v>
      </c>
      <c r="B77" s="10" t="s">
        <v>224</v>
      </c>
      <c r="C77" s="10" t="s">
        <v>224</v>
      </c>
      <c r="D77" s="2">
        <v>0</v>
      </c>
      <c r="E77" s="6"/>
      <c r="F77" s="2"/>
      <c r="G77" s="6"/>
      <c r="H77" s="2"/>
      <c r="I77" s="6"/>
      <c r="J77" s="2"/>
      <c r="K77" s="6"/>
      <c r="L77" s="2"/>
      <c r="M77" s="14"/>
      <c r="N77" s="10" t="s">
        <v>224</v>
      </c>
      <c r="O77" s="10" t="s">
        <v>224</v>
      </c>
      <c r="P77" s="10" t="s">
        <v>224</v>
      </c>
      <c r="AU77" s="12"/>
      <c r="AV77" s="9">
        <v>0</v>
      </c>
    </row>
    <row r="78" spans="1:48" ht="28.5" customHeight="1" x14ac:dyDescent="0.3">
      <c r="A78" s="10" t="s">
        <v>224</v>
      </c>
      <c r="B78" s="10" t="s">
        <v>224</v>
      </c>
      <c r="C78" s="10" t="s">
        <v>224</v>
      </c>
      <c r="D78" s="2">
        <v>0</v>
      </c>
      <c r="E78" s="6"/>
      <c r="F78" s="2"/>
      <c r="G78" s="6"/>
      <c r="H78" s="2"/>
      <c r="I78" s="6"/>
      <c r="J78" s="2"/>
      <c r="K78" s="6"/>
      <c r="L78" s="2"/>
      <c r="M78" s="14"/>
      <c r="N78" s="10" t="s">
        <v>224</v>
      </c>
      <c r="O78" s="10" t="s">
        <v>224</v>
      </c>
      <c r="P78" s="10" t="s">
        <v>224</v>
      </c>
      <c r="AU78" s="12"/>
      <c r="AV78" s="9">
        <v>0</v>
      </c>
    </row>
    <row r="79" spans="1:48" ht="28.5" customHeight="1" x14ac:dyDescent="0.3">
      <c r="A79" s="10" t="s">
        <v>224</v>
      </c>
      <c r="B79" s="10" t="s">
        <v>224</v>
      </c>
      <c r="C79" s="10" t="s">
        <v>224</v>
      </c>
      <c r="D79" s="2">
        <v>0</v>
      </c>
      <c r="E79" s="6"/>
      <c r="F79" s="2"/>
      <c r="G79" s="6"/>
      <c r="H79" s="2"/>
      <c r="I79" s="6"/>
      <c r="J79" s="2"/>
      <c r="K79" s="6"/>
      <c r="L79" s="2"/>
      <c r="M79" s="14"/>
      <c r="N79" s="10" t="s">
        <v>224</v>
      </c>
      <c r="O79" s="10" t="s">
        <v>224</v>
      </c>
      <c r="P79" s="10" t="s">
        <v>224</v>
      </c>
      <c r="AU79" s="12"/>
      <c r="AV79" s="9">
        <v>0</v>
      </c>
    </row>
    <row r="80" spans="1:48" ht="28.5" customHeight="1" x14ac:dyDescent="0.3">
      <c r="A80" s="10" t="s">
        <v>224</v>
      </c>
      <c r="B80" s="10" t="s">
        <v>224</v>
      </c>
      <c r="C80" s="10" t="s">
        <v>224</v>
      </c>
      <c r="D80" s="2">
        <v>0</v>
      </c>
      <c r="E80" s="6"/>
      <c r="F80" s="2"/>
      <c r="G80" s="6"/>
      <c r="H80" s="2"/>
      <c r="I80" s="6"/>
      <c r="J80" s="2"/>
      <c r="K80" s="6"/>
      <c r="L80" s="2"/>
      <c r="M80" s="14"/>
      <c r="N80" s="10" t="s">
        <v>224</v>
      </c>
      <c r="O80" s="10" t="s">
        <v>224</v>
      </c>
      <c r="P80" s="10" t="s">
        <v>224</v>
      </c>
      <c r="AU80" s="12"/>
      <c r="AV80" s="9">
        <v>0</v>
      </c>
    </row>
    <row r="81" spans="1:51" ht="28.5" customHeight="1" x14ac:dyDescent="0.3">
      <c r="A81" s="10" t="s">
        <v>224</v>
      </c>
      <c r="B81" s="10" t="s">
        <v>224</v>
      </c>
      <c r="C81" s="10" t="s">
        <v>224</v>
      </c>
      <c r="D81" s="2">
        <v>0</v>
      </c>
      <c r="E81" s="6"/>
      <c r="F81" s="2"/>
      <c r="G81" s="6"/>
      <c r="H81" s="2"/>
      <c r="I81" s="6"/>
      <c r="J81" s="2"/>
      <c r="K81" s="6"/>
      <c r="L81" s="2"/>
      <c r="M81" s="14"/>
      <c r="N81" s="10" t="s">
        <v>224</v>
      </c>
      <c r="O81" s="10" t="s">
        <v>224</v>
      </c>
      <c r="P81" s="10" t="s">
        <v>224</v>
      </c>
      <c r="AU81" s="12"/>
      <c r="AV81" s="9">
        <v>0</v>
      </c>
    </row>
    <row r="82" spans="1:51" ht="28.5" customHeight="1" x14ac:dyDescent="0.3">
      <c r="A82" s="10" t="s">
        <v>44</v>
      </c>
      <c r="B82" s="10" t="s">
        <v>224</v>
      </c>
      <c r="C82" s="10" t="s">
        <v>224</v>
      </c>
      <c r="D82" s="10" t="s">
        <v>224</v>
      </c>
      <c r="E82" s="1"/>
      <c r="F82" s="2"/>
      <c r="G82" s="2"/>
      <c r="H82" s="2"/>
      <c r="I82" s="2"/>
      <c r="J82" s="2"/>
      <c r="K82" s="5"/>
      <c r="L82" s="2"/>
      <c r="M82" s="10"/>
    </row>
    <row r="83" spans="1:51" ht="28.5" customHeight="1" x14ac:dyDescent="0.3">
      <c r="A83" s="16" t="s">
        <v>288</v>
      </c>
      <c r="B83" s="10" t="s">
        <v>11</v>
      </c>
      <c r="C83" s="10"/>
      <c r="D83" s="10" t="s">
        <v>224</v>
      </c>
      <c r="E83" s="10"/>
      <c r="F83" s="10"/>
      <c r="G83" s="10"/>
      <c r="H83" s="10"/>
      <c r="I83" s="10"/>
      <c r="J83" s="10"/>
      <c r="K83" s="10"/>
      <c r="L83" s="10"/>
      <c r="M83" s="10"/>
      <c r="N83" s="13" t="s">
        <v>224</v>
      </c>
      <c r="Q83" s="12" t="s">
        <v>133</v>
      </c>
      <c r="R83" s="9">
        <v>100004</v>
      </c>
      <c r="S83" s="9">
        <v>0</v>
      </c>
      <c r="AH83" s="12"/>
    </row>
    <row r="84" spans="1:51" ht="28.5" customHeight="1" x14ac:dyDescent="0.3">
      <c r="A84" s="10" t="s">
        <v>26</v>
      </c>
      <c r="B84" s="3" t="s">
        <v>12</v>
      </c>
      <c r="C84" s="10" t="s">
        <v>246</v>
      </c>
      <c r="D84" s="4">
        <v>96</v>
      </c>
      <c r="E84" s="6"/>
      <c r="F84" s="2"/>
      <c r="G84" s="6"/>
      <c r="H84" s="2"/>
      <c r="I84" s="6"/>
      <c r="J84" s="2"/>
      <c r="K84" s="6"/>
      <c r="L84" s="2"/>
      <c r="M84" s="3"/>
      <c r="N84" s="19" t="str">
        <f>HYPERLINK("#단가대비표!B75","ZA00000000000009")</f>
        <v>ZA00000000000009</v>
      </c>
      <c r="O84" s="12" t="s">
        <v>224</v>
      </c>
      <c r="P84" s="12" t="s">
        <v>224</v>
      </c>
      <c r="Q84" s="12" t="s">
        <v>133</v>
      </c>
      <c r="R84" s="9">
        <v>100004</v>
      </c>
      <c r="S84" s="9">
        <v>10</v>
      </c>
      <c r="T84" s="12" t="s">
        <v>206</v>
      </c>
      <c r="U84" s="12" t="s">
        <v>206</v>
      </c>
      <c r="V84" s="12" t="s">
        <v>225</v>
      </c>
      <c r="W84" s="12" t="s">
        <v>224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5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  <c r="AT84" s="9">
        <v>0</v>
      </c>
      <c r="AU84" s="12"/>
      <c r="AV84" s="9">
        <v>100</v>
      </c>
      <c r="AX84" s="15" t="s">
        <v>224</v>
      </c>
      <c r="AY84" s="18" t="str">
        <f>HYPERLINK("#단가대비표!B75","▶바로가기")</f>
        <v>▶바로가기</v>
      </c>
    </row>
    <row r="85" spans="1:51" ht="28.5" customHeight="1" x14ac:dyDescent="0.3">
      <c r="A85" s="10" t="s">
        <v>69</v>
      </c>
      <c r="B85" s="3" t="s">
        <v>260</v>
      </c>
      <c r="C85" s="10" t="s">
        <v>238</v>
      </c>
      <c r="D85" s="4">
        <v>56</v>
      </c>
      <c r="E85" s="6"/>
      <c r="F85" s="2"/>
      <c r="G85" s="6"/>
      <c r="H85" s="2"/>
      <c r="I85" s="6"/>
      <c r="J85" s="2"/>
      <c r="K85" s="6"/>
      <c r="L85" s="2"/>
      <c r="M85" s="3"/>
      <c r="N85" s="19" t="str">
        <f>HYPERLINK("#일위대가목록!A15","ZA0000000010")</f>
        <v>ZA0000000010</v>
      </c>
      <c r="O85" s="12" t="s">
        <v>224</v>
      </c>
      <c r="P85" s="12" t="s">
        <v>224</v>
      </c>
      <c r="Q85" s="12" t="s">
        <v>133</v>
      </c>
      <c r="R85" s="9">
        <v>100004</v>
      </c>
      <c r="S85" s="9">
        <v>20</v>
      </c>
      <c r="T85" s="12" t="s">
        <v>225</v>
      </c>
      <c r="U85" s="12" t="s">
        <v>206</v>
      </c>
      <c r="V85" s="12" t="s">
        <v>206</v>
      </c>
      <c r="W85" s="12" t="s">
        <v>224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5</v>
      </c>
      <c r="AJ85" s="9">
        <v>0</v>
      </c>
      <c r="AK85" s="9">
        <v>0</v>
      </c>
      <c r="AL85" s="9">
        <v>0</v>
      </c>
      <c r="AM85" s="9">
        <v>0</v>
      </c>
      <c r="AN85" s="9">
        <v>0</v>
      </c>
      <c r="AO85" s="9">
        <v>0</v>
      </c>
      <c r="AP85" s="9">
        <v>0</v>
      </c>
      <c r="AQ85" s="9">
        <v>0</v>
      </c>
      <c r="AR85" s="9">
        <v>0</v>
      </c>
      <c r="AS85" s="9">
        <v>0</v>
      </c>
      <c r="AT85" s="9">
        <v>0</v>
      </c>
      <c r="AU85" s="12"/>
      <c r="AV85" s="9">
        <v>100</v>
      </c>
      <c r="AX85" s="15" t="s">
        <v>224</v>
      </c>
      <c r="AY85" s="18" t="str">
        <f>HYPERLINK("#일위대가목록!A15","▶바로가기")</f>
        <v>▶바로가기</v>
      </c>
    </row>
    <row r="86" spans="1:51" ht="28.5" customHeight="1" x14ac:dyDescent="0.3">
      <c r="A86" s="10" t="s">
        <v>164</v>
      </c>
      <c r="B86" s="3" t="s">
        <v>9</v>
      </c>
      <c r="C86" s="10" t="s">
        <v>246</v>
      </c>
      <c r="D86" s="4">
        <v>14</v>
      </c>
      <c r="E86" s="6"/>
      <c r="F86" s="2"/>
      <c r="G86" s="6"/>
      <c r="H86" s="2"/>
      <c r="I86" s="6"/>
      <c r="J86" s="2"/>
      <c r="K86" s="6"/>
      <c r="L86" s="2"/>
      <c r="M86" s="3"/>
      <c r="N86" s="19" t="str">
        <f>HYPERLINK("#일위대가목록!A16","ZA0000000011")</f>
        <v>ZA0000000011</v>
      </c>
      <c r="O86" s="12" t="s">
        <v>224</v>
      </c>
      <c r="P86" s="12" t="s">
        <v>224</v>
      </c>
      <c r="Q86" s="12" t="s">
        <v>133</v>
      </c>
      <c r="R86" s="9">
        <v>100004</v>
      </c>
      <c r="S86" s="9">
        <v>30</v>
      </c>
      <c r="T86" s="12" t="s">
        <v>225</v>
      </c>
      <c r="U86" s="12" t="s">
        <v>206</v>
      </c>
      <c r="V86" s="12" t="s">
        <v>206</v>
      </c>
      <c r="W86" s="12" t="s">
        <v>224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5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9">
        <v>0</v>
      </c>
      <c r="AP86" s="9">
        <v>0</v>
      </c>
      <c r="AQ86" s="9">
        <v>0</v>
      </c>
      <c r="AR86" s="9">
        <v>0</v>
      </c>
      <c r="AS86" s="9">
        <v>0</v>
      </c>
      <c r="AT86" s="9">
        <v>0</v>
      </c>
      <c r="AU86" s="12"/>
      <c r="AV86" s="9">
        <v>100</v>
      </c>
      <c r="AX86" s="15" t="s">
        <v>224</v>
      </c>
      <c r="AY86" s="18" t="str">
        <f>HYPERLINK("#일위대가목록!A16","▶바로가기")</f>
        <v>▶바로가기</v>
      </c>
    </row>
    <row r="87" spans="1:51" ht="28.5" customHeight="1" x14ac:dyDescent="0.3">
      <c r="A87" s="10" t="s">
        <v>180</v>
      </c>
      <c r="B87" s="3" t="s">
        <v>251</v>
      </c>
      <c r="C87" s="10" t="s">
        <v>238</v>
      </c>
      <c r="D87" s="4">
        <v>13</v>
      </c>
      <c r="E87" s="6"/>
      <c r="F87" s="2"/>
      <c r="G87" s="6"/>
      <c r="H87" s="2"/>
      <c r="I87" s="6"/>
      <c r="J87" s="2"/>
      <c r="K87" s="6"/>
      <c r="L87" s="2"/>
      <c r="M87" s="3"/>
      <c r="N87" s="19" t="str">
        <f>HYPERLINK("#일위대가목록!A17","ZA0000000012")</f>
        <v>ZA0000000012</v>
      </c>
      <c r="O87" s="12" t="s">
        <v>224</v>
      </c>
      <c r="P87" s="12" t="s">
        <v>224</v>
      </c>
      <c r="Q87" s="12" t="s">
        <v>133</v>
      </c>
      <c r="R87" s="9">
        <v>100004</v>
      </c>
      <c r="S87" s="9">
        <v>40</v>
      </c>
      <c r="T87" s="12" t="s">
        <v>225</v>
      </c>
      <c r="U87" s="12" t="s">
        <v>206</v>
      </c>
      <c r="V87" s="12" t="s">
        <v>206</v>
      </c>
      <c r="W87" s="12" t="s">
        <v>224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5</v>
      </c>
      <c r="AJ87" s="9">
        <v>0</v>
      </c>
      <c r="AK87" s="9">
        <v>0</v>
      </c>
      <c r="AL87" s="9">
        <v>0</v>
      </c>
      <c r="AM87" s="9">
        <v>0</v>
      </c>
      <c r="AN87" s="9">
        <v>0</v>
      </c>
      <c r="AO87" s="9">
        <v>0</v>
      </c>
      <c r="AP87" s="9">
        <v>0</v>
      </c>
      <c r="AQ87" s="9">
        <v>0</v>
      </c>
      <c r="AR87" s="9">
        <v>0</v>
      </c>
      <c r="AS87" s="9">
        <v>0</v>
      </c>
      <c r="AT87" s="9">
        <v>0</v>
      </c>
      <c r="AU87" s="12"/>
      <c r="AV87" s="9">
        <v>100</v>
      </c>
      <c r="AX87" s="15" t="s">
        <v>224</v>
      </c>
      <c r="AY87" s="18" t="str">
        <f>HYPERLINK("#일위대가목록!A17","▶바로가기")</f>
        <v>▶바로가기</v>
      </c>
    </row>
    <row r="88" spans="1:51" ht="28.5" customHeight="1" x14ac:dyDescent="0.3">
      <c r="A88" s="10" t="s">
        <v>77</v>
      </c>
      <c r="B88" s="3" t="s">
        <v>4</v>
      </c>
      <c r="C88" s="10" t="s">
        <v>202</v>
      </c>
      <c r="D88" s="4">
        <v>1</v>
      </c>
      <c r="E88" s="6"/>
      <c r="F88" s="2"/>
      <c r="G88" s="6"/>
      <c r="H88" s="2"/>
      <c r="I88" s="6"/>
      <c r="J88" s="2"/>
      <c r="K88" s="6"/>
      <c r="L88" s="2"/>
      <c r="M88" s="3"/>
      <c r="N88" s="19" t="str">
        <f>HYPERLINK("#일위대가목록!A18","ZA0000000030")</f>
        <v>ZA0000000030</v>
      </c>
      <c r="O88" s="12" t="s">
        <v>224</v>
      </c>
      <c r="P88" s="12" t="s">
        <v>224</v>
      </c>
      <c r="Q88" s="12" t="s">
        <v>133</v>
      </c>
      <c r="R88" s="9">
        <v>100004</v>
      </c>
      <c r="S88" s="9">
        <v>45</v>
      </c>
      <c r="T88" s="12" t="s">
        <v>225</v>
      </c>
      <c r="U88" s="12" t="s">
        <v>206</v>
      </c>
      <c r="V88" s="12" t="s">
        <v>206</v>
      </c>
      <c r="W88" s="12" t="s">
        <v>224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5</v>
      </c>
      <c r="AJ88" s="9">
        <v>0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  <c r="AU88" s="12"/>
      <c r="AV88" s="9">
        <v>100</v>
      </c>
      <c r="AX88" s="15" t="s">
        <v>224</v>
      </c>
      <c r="AY88" s="18" t="str">
        <f>HYPERLINK("#일위대가목록!A18","▶바로가기")</f>
        <v>▶바로가기</v>
      </c>
    </row>
    <row r="89" spans="1:51" ht="28.5" customHeight="1" x14ac:dyDescent="0.3">
      <c r="A89" s="10" t="s">
        <v>32</v>
      </c>
      <c r="B89" s="3" t="s">
        <v>7</v>
      </c>
      <c r="C89" s="10" t="s">
        <v>238</v>
      </c>
      <c r="D89" s="4">
        <v>93</v>
      </c>
      <c r="E89" s="6"/>
      <c r="F89" s="2"/>
      <c r="G89" s="6"/>
      <c r="H89" s="2"/>
      <c r="I89" s="6"/>
      <c r="J89" s="2"/>
      <c r="K89" s="6"/>
      <c r="L89" s="2"/>
      <c r="M89" s="3"/>
      <c r="N89" s="19" t="str">
        <f>HYPERLINK("#일위대가목록!A19","ZA0000000013")</f>
        <v>ZA0000000013</v>
      </c>
      <c r="O89" s="12" t="s">
        <v>224</v>
      </c>
      <c r="P89" s="12" t="s">
        <v>224</v>
      </c>
      <c r="Q89" s="12" t="s">
        <v>133</v>
      </c>
      <c r="R89" s="9">
        <v>100004</v>
      </c>
      <c r="S89" s="9">
        <v>50</v>
      </c>
      <c r="T89" s="12" t="s">
        <v>225</v>
      </c>
      <c r="U89" s="12" t="s">
        <v>206</v>
      </c>
      <c r="V89" s="12" t="s">
        <v>206</v>
      </c>
      <c r="W89" s="12" t="s">
        <v>224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5</v>
      </c>
      <c r="AJ89" s="9">
        <v>0</v>
      </c>
      <c r="AK89" s="9">
        <v>0</v>
      </c>
      <c r="AL89" s="9">
        <v>0</v>
      </c>
      <c r="AM89" s="9">
        <v>0</v>
      </c>
      <c r="AN89" s="9">
        <v>0</v>
      </c>
      <c r="AO89" s="9">
        <v>0</v>
      </c>
      <c r="AP89" s="9">
        <v>0</v>
      </c>
      <c r="AQ89" s="9">
        <v>0</v>
      </c>
      <c r="AR89" s="9">
        <v>0</v>
      </c>
      <c r="AS89" s="9">
        <v>0</v>
      </c>
      <c r="AT89" s="9">
        <v>0</v>
      </c>
      <c r="AU89" s="12"/>
      <c r="AV89" s="9">
        <v>100</v>
      </c>
      <c r="AX89" s="15" t="s">
        <v>224</v>
      </c>
      <c r="AY89" s="18" t="str">
        <f>HYPERLINK("#일위대가목록!A19","▶바로가기")</f>
        <v>▶바로가기</v>
      </c>
    </row>
    <row r="90" spans="1:51" ht="28.5" customHeight="1" x14ac:dyDescent="0.3">
      <c r="A90" s="10" t="s">
        <v>112</v>
      </c>
      <c r="B90" s="3" t="s">
        <v>7</v>
      </c>
      <c r="C90" s="10" t="s">
        <v>238</v>
      </c>
      <c r="D90" s="4">
        <v>3.6</v>
      </c>
      <c r="E90" s="6"/>
      <c r="F90" s="2"/>
      <c r="G90" s="6"/>
      <c r="H90" s="2"/>
      <c r="I90" s="6"/>
      <c r="J90" s="2"/>
      <c r="K90" s="6"/>
      <c r="L90" s="2"/>
      <c r="M90" s="3"/>
      <c r="N90" s="19" t="str">
        <f>HYPERLINK("#일위대가목록!A20","ZA0000000015")</f>
        <v>ZA0000000015</v>
      </c>
      <c r="O90" s="12" t="s">
        <v>224</v>
      </c>
      <c r="P90" s="12" t="s">
        <v>224</v>
      </c>
      <c r="Q90" s="12" t="s">
        <v>133</v>
      </c>
      <c r="R90" s="9">
        <v>100004</v>
      </c>
      <c r="S90" s="9">
        <v>60</v>
      </c>
      <c r="T90" s="12" t="s">
        <v>225</v>
      </c>
      <c r="U90" s="12" t="s">
        <v>206</v>
      </c>
      <c r="V90" s="12" t="s">
        <v>206</v>
      </c>
      <c r="W90" s="12" t="s">
        <v>224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5</v>
      </c>
      <c r="AJ90" s="9">
        <v>0</v>
      </c>
      <c r="AK90" s="9">
        <v>0</v>
      </c>
      <c r="AL90" s="9">
        <v>0</v>
      </c>
      <c r="AM90" s="9">
        <v>0</v>
      </c>
      <c r="AN90" s="9">
        <v>0</v>
      </c>
      <c r="AO90" s="9">
        <v>0</v>
      </c>
      <c r="AP90" s="9">
        <v>0</v>
      </c>
      <c r="AQ90" s="9">
        <v>0</v>
      </c>
      <c r="AR90" s="9">
        <v>0</v>
      </c>
      <c r="AS90" s="9">
        <v>0</v>
      </c>
      <c r="AT90" s="9">
        <v>0</v>
      </c>
      <c r="AU90" s="12"/>
      <c r="AV90" s="9">
        <v>100</v>
      </c>
      <c r="AX90" s="15" t="s">
        <v>224</v>
      </c>
      <c r="AY90" s="18" t="str">
        <f>HYPERLINK("#일위대가목록!A20","▶바로가기")</f>
        <v>▶바로가기</v>
      </c>
    </row>
    <row r="91" spans="1:51" ht="28.5" customHeight="1" x14ac:dyDescent="0.3">
      <c r="A91" s="10" t="s">
        <v>268</v>
      </c>
      <c r="B91" s="3" t="s">
        <v>260</v>
      </c>
      <c r="C91" s="10" t="s">
        <v>246</v>
      </c>
      <c r="D91" s="4">
        <v>2.7</v>
      </c>
      <c r="E91" s="6"/>
      <c r="F91" s="2"/>
      <c r="G91" s="6"/>
      <c r="H91" s="2"/>
      <c r="I91" s="6"/>
      <c r="J91" s="2"/>
      <c r="K91" s="6"/>
      <c r="L91" s="2"/>
      <c r="M91" s="3"/>
      <c r="N91" s="19" t="str">
        <f>HYPERLINK("#일위대가목록!A21","ZA0000000016")</f>
        <v>ZA0000000016</v>
      </c>
      <c r="O91" s="12" t="s">
        <v>224</v>
      </c>
      <c r="P91" s="12" t="s">
        <v>224</v>
      </c>
      <c r="Q91" s="12" t="s">
        <v>133</v>
      </c>
      <c r="R91" s="9">
        <v>100004</v>
      </c>
      <c r="S91" s="9">
        <v>70</v>
      </c>
      <c r="T91" s="12" t="s">
        <v>225</v>
      </c>
      <c r="U91" s="12" t="s">
        <v>206</v>
      </c>
      <c r="V91" s="12" t="s">
        <v>206</v>
      </c>
      <c r="W91" s="12" t="s">
        <v>224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5</v>
      </c>
      <c r="AJ91" s="9">
        <v>0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12"/>
      <c r="AV91" s="9">
        <v>100</v>
      </c>
      <c r="AX91" s="15" t="s">
        <v>224</v>
      </c>
      <c r="AY91" s="18" t="str">
        <f>HYPERLINK("#일위대가목록!A21","▶바로가기")</f>
        <v>▶바로가기</v>
      </c>
    </row>
    <row r="92" spans="1:51" ht="28.5" customHeight="1" x14ac:dyDescent="0.3">
      <c r="A92" s="10" t="s">
        <v>134</v>
      </c>
      <c r="B92" s="3" t="s">
        <v>259</v>
      </c>
      <c r="C92" s="10" t="s">
        <v>246</v>
      </c>
      <c r="D92" s="4">
        <v>60</v>
      </c>
      <c r="E92" s="6"/>
      <c r="F92" s="2"/>
      <c r="G92" s="6"/>
      <c r="H92" s="2"/>
      <c r="I92" s="6"/>
      <c r="J92" s="2"/>
      <c r="K92" s="6"/>
      <c r="L92" s="2"/>
      <c r="M92" s="3"/>
      <c r="N92" s="19" t="str">
        <f>HYPERLINK("#일위대가목록!A22","ZA0000000017")</f>
        <v>ZA0000000017</v>
      </c>
      <c r="O92" s="12" t="s">
        <v>224</v>
      </c>
      <c r="P92" s="12" t="s">
        <v>224</v>
      </c>
      <c r="Q92" s="12" t="s">
        <v>133</v>
      </c>
      <c r="R92" s="9">
        <v>100004</v>
      </c>
      <c r="S92" s="9">
        <v>80</v>
      </c>
      <c r="T92" s="12" t="s">
        <v>225</v>
      </c>
      <c r="U92" s="12" t="s">
        <v>206</v>
      </c>
      <c r="V92" s="12" t="s">
        <v>206</v>
      </c>
      <c r="W92" s="12" t="s">
        <v>224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5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  <c r="AU92" s="12"/>
      <c r="AV92" s="9">
        <v>100</v>
      </c>
      <c r="AX92" s="15" t="s">
        <v>224</v>
      </c>
      <c r="AY92" s="18" t="str">
        <f>HYPERLINK("#일위대가목록!A22","▶바로가기")</f>
        <v>▶바로가기</v>
      </c>
    </row>
    <row r="93" spans="1:51" ht="28.5" customHeight="1" x14ac:dyDescent="0.3">
      <c r="A93" s="10" t="s">
        <v>281</v>
      </c>
      <c r="B93" s="3" t="s">
        <v>262</v>
      </c>
      <c r="C93" s="10" t="s">
        <v>246</v>
      </c>
      <c r="D93" s="4">
        <v>6</v>
      </c>
      <c r="E93" s="6"/>
      <c r="F93" s="2"/>
      <c r="G93" s="6"/>
      <c r="H93" s="2"/>
      <c r="I93" s="6"/>
      <c r="J93" s="2"/>
      <c r="K93" s="6"/>
      <c r="L93" s="2"/>
      <c r="M93" s="3"/>
      <c r="N93" s="19" t="str">
        <f>HYPERLINK("#일위대가목록!A23","ZA0000000018")</f>
        <v>ZA0000000018</v>
      </c>
      <c r="O93" s="12" t="s">
        <v>224</v>
      </c>
      <c r="P93" s="12" t="s">
        <v>224</v>
      </c>
      <c r="Q93" s="12" t="s">
        <v>133</v>
      </c>
      <c r="R93" s="9">
        <v>100004</v>
      </c>
      <c r="S93" s="9">
        <v>90</v>
      </c>
      <c r="T93" s="12" t="s">
        <v>225</v>
      </c>
      <c r="U93" s="12" t="s">
        <v>206</v>
      </c>
      <c r="V93" s="12" t="s">
        <v>206</v>
      </c>
      <c r="W93" s="12" t="s">
        <v>224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5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12"/>
      <c r="AV93" s="9">
        <v>100</v>
      </c>
      <c r="AX93" s="15" t="s">
        <v>224</v>
      </c>
      <c r="AY93" s="18" t="str">
        <f>HYPERLINK("#일위대가목록!A23","▶바로가기")</f>
        <v>▶바로가기</v>
      </c>
    </row>
    <row r="94" spans="1:51" ht="28.5" customHeight="1" x14ac:dyDescent="0.3">
      <c r="A94" s="10" t="s">
        <v>161</v>
      </c>
      <c r="B94" s="3" t="s">
        <v>261</v>
      </c>
      <c r="C94" s="10" t="s">
        <v>246</v>
      </c>
      <c r="D94" s="4">
        <v>6</v>
      </c>
      <c r="E94" s="6"/>
      <c r="F94" s="2"/>
      <c r="G94" s="6"/>
      <c r="H94" s="2"/>
      <c r="I94" s="6"/>
      <c r="J94" s="2"/>
      <c r="K94" s="6"/>
      <c r="L94" s="2"/>
      <c r="M94" s="3"/>
      <c r="N94" s="19" t="str">
        <f>HYPERLINK("#일위대가목록!A24","ZA0000000019")</f>
        <v>ZA0000000019</v>
      </c>
      <c r="O94" s="12" t="s">
        <v>224</v>
      </c>
      <c r="P94" s="12" t="s">
        <v>224</v>
      </c>
      <c r="Q94" s="12" t="s">
        <v>133</v>
      </c>
      <c r="R94" s="9">
        <v>100004</v>
      </c>
      <c r="S94" s="9">
        <v>100</v>
      </c>
      <c r="T94" s="12" t="s">
        <v>225</v>
      </c>
      <c r="U94" s="12" t="s">
        <v>206</v>
      </c>
      <c r="V94" s="12" t="s">
        <v>206</v>
      </c>
      <c r="W94" s="12" t="s">
        <v>224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5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  <c r="AU94" s="12"/>
      <c r="AV94" s="9">
        <v>100</v>
      </c>
      <c r="AX94" s="15" t="s">
        <v>224</v>
      </c>
      <c r="AY94" s="18" t="str">
        <f>HYPERLINK("#일위대가목록!A24","▶바로가기")</f>
        <v>▶바로가기</v>
      </c>
    </row>
    <row r="95" spans="1:51" ht="28.5" customHeight="1" x14ac:dyDescent="0.3">
      <c r="A95" s="10" t="s">
        <v>249</v>
      </c>
      <c r="B95" s="3" t="s">
        <v>3</v>
      </c>
      <c r="C95" s="10" t="s">
        <v>238</v>
      </c>
      <c r="D95" s="4">
        <v>16.8</v>
      </c>
      <c r="E95" s="6"/>
      <c r="F95" s="2"/>
      <c r="G95" s="6"/>
      <c r="H95" s="2"/>
      <c r="I95" s="6"/>
      <c r="J95" s="2"/>
      <c r="K95" s="6"/>
      <c r="L95" s="2"/>
      <c r="M95" s="3"/>
      <c r="N95" s="19" t="str">
        <f>HYPERLINK("#일위대가목록!A25","ZA0000000021")</f>
        <v>ZA0000000021</v>
      </c>
      <c r="O95" s="12" t="s">
        <v>224</v>
      </c>
      <c r="P95" s="12" t="s">
        <v>224</v>
      </c>
      <c r="Q95" s="12" t="s">
        <v>133</v>
      </c>
      <c r="R95" s="9">
        <v>100004</v>
      </c>
      <c r="S95" s="9">
        <v>105</v>
      </c>
      <c r="T95" s="12" t="s">
        <v>225</v>
      </c>
      <c r="U95" s="12" t="s">
        <v>206</v>
      </c>
      <c r="V95" s="12" t="s">
        <v>206</v>
      </c>
      <c r="W95" s="12" t="s">
        <v>224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5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  <c r="AU95" s="12"/>
      <c r="AV95" s="9">
        <v>100</v>
      </c>
      <c r="AX95" s="15" t="s">
        <v>224</v>
      </c>
      <c r="AY95" s="18" t="str">
        <f>HYPERLINK("#일위대가목록!A25","▶바로가기")</f>
        <v>▶바로가기</v>
      </c>
    </row>
    <row r="96" spans="1:51" ht="28.5" customHeight="1" x14ac:dyDescent="0.3">
      <c r="A96" s="10" t="s">
        <v>54</v>
      </c>
      <c r="B96" s="3" t="s">
        <v>5</v>
      </c>
      <c r="C96" s="10" t="s">
        <v>246</v>
      </c>
      <c r="D96" s="4">
        <v>6</v>
      </c>
      <c r="E96" s="6"/>
      <c r="F96" s="2"/>
      <c r="G96" s="6"/>
      <c r="H96" s="2"/>
      <c r="I96" s="6"/>
      <c r="J96" s="2"/>
      <c r="K96" s="6"/>
      <c r="L96" s="2"/>
      <c r="M96" s="3"/>
      <c r="N96" s="19" t="str">
        <f>HYPERLINK("#일위대가목록!A26","ZA0000000020")</f>
        <v>ZA0000000020</v>
      </c>
      <c r="O96" s="11" t="s">
        <v>224</v>
      </c>
      <c r="P96" s="11" t="s">
        <v>224</v>
      </c>
      <c r="Q96" s="12" t="s">
        <v>133</v>
      </c>
      <c r="R96" s="9">
        <v>100004</v>
      </c>
      <c r="S96" s="9">
        <v>110</v>
      </c>
      <c r="T96" s="12" t="s">
        <v>225</v>
      </c>
      <c r="U96" s="12" t="s">
        <v>206</v>
      </c>
      <c r="V96" s="12" t="s">
        <v>206</v>
      </c>
      <c r="W96" s="12" t="s">
        <v>224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5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12"/>
      <c r="AV96" s="9">
        <v>100</v>
      </c>
      <c r="AX96" s="15" t="s">
        <v>224</v>
      </c>
      <c r="AY96" s="18" t="str">
        <f>HYPERLINK("#일위대가목록!A26","▶바로가기")</f>
        <v>▶바로가기</v>
      </c>
    </row>
    <row r="97" spans="1:51" ht="28.5" customHeight="1" x14ac:dyDescent="0.3">
      <c r="A97" s="10" t="s">
        <v>224</v>
      </c>
      <c r="B97" s="10" t="s">
        <v>224</v>
      </c>
      <c r="C97" s="10" t="s">
        <v>224</v>
      </c>
      <c r="D97" s="2">
        <v>0</v>
      </c>
      <c r="E97" s="6"/>
      <c r="F97" s="2"/>
      <c r="G97" s="6"/>
      <c r="H97" s="2"/>
      <c r="I97" s="6"/>
      <c r="J97" s="2"/>
      <c r="K97" s="6"/>
      <c r="L97" s="2"/>
      <c r="M97" s="14"/>
      <c r="N97" s="10" t="s">
        <v>224</v>
      </c>
      <c r="O97" s="10" t="s">
        <v>224</v>
      </c>
      <c r="P97" s="10" t="s">
        <v>224</v>
      </c>
      <c r="AU97" s="12"/>
      <c r="AV97" s="9">
        <v>0</v>
      </c>
    </row>
    <row r="98" spans="1:51" ht="28.5" customHeight="1" x14ac:dyDescent="0.3">
      <c r="A98" s="10" t="s">
        <v>224</v>
      </c>
      <c r="B98" s="10" t="s">
        <v>224</v>
      </c>
      <c r="C98" s="10" t="s">
        <v>224</v>
      </c>
      <c r="D98" s="2">
        <v>0</v>
      </c>
      <c r="E98" s="6"/>
      <c r="F98" s="2"/>
      <c r="G98" s="6"/>
      <c r="H98" s="2"/>
      <c r="I98" s="6"/>
      <c r="J98" s="2"/>
      <c r="K98" s="6"/>
      <c r="L98" s="2"/>
      <c r="M98" s="14"/>
      <c r="N98" s="10" t="s">
        <v>224</v>
      </c>
      <c r="O98" s="10" t="s">
        <v>224</v>
      </c>
      <c r="P98" s="10" t="s">
        <v>224</v>
      </c>
      <c r="AU98" s="12"/>
      <c r="AV98" s="9">
        <v>0</v>
      </c>
    </row>
    <row r="99" spans="1:51" ht="28.5" customHeight="1" x14ac:dyDescent="0.3">
      <c r="A99" s="10" t="s">
        <v>224</v>
      </c>
      <c r="B99" s="10" t="s">
        <v>224</v>
      </c>
      <c r="C99" s="10" t="s">
        <v>224</v>
      </c>
      <c r="D99" s="2">
        <v>0</v>
      </c>
      <c r="E99" s="6"/>
      <c r="F99" s="2"/>
      <c r="G99" s="6"/>
      <c r="H99" s="2"/>
      <c r="I99" s="6"/>
      <c r="J99" s="2"/>
      <c r="K99" s="6"/>
      <c r="L99" s="2"/>
      <c r="M99" s="14"/>
      <c r="N99" s="10" t="s">
        <v>224</v>
      </c>
      <c r="O99" s="10" t="s">
        <v>224</v>
      </c>
      <c r="P99" s="10" t="s">
        <v>224</v>
      </c>
      <c r="AU99" s="12"/>
      <c r="AV99" s="9">
        <v>0</v>
      </c>
    </row>
    <row r="100" spans="1:51" ht="28.5" customHeight="1" x14ac:dyDescent="0.3">
      <c r="A100" s="10" t="s">
        <v>224</v>
      </c>
      <c r="B100" s="10" t="s">
        <v>224</v>
      </c>
      <c r="C100" s="10" t="s">
        <v>224</v>
      </c>
      <c r="D100" s="2">
        <v>0</v>
      </c>
      <c r="E100" s="6"/>
      <c r="F100" s="2"/>
      <c r="G100" s="6"/>
      <c r="H100" s="2"/>
      <c r="I100" s="6"/>
      <c r="J100" s="2"/>
      <c r="K100" s="6"/>
      <c r="L100" s="2"/>
      <c r="M100" s="14"/>
      <c r="N100" s="10" t="s">
        <v>224</v>
      </c>
      <c r="O100" s="10" t="s">
        <v>224</v>
      </c>
      <c r="P100" s="10" t="s">
        <v>224</v>
      </c>
      <c r="AU100" s="12"/>
      <c r="AV100" s="9">
        <v>0</v>
      </c>
    </row>
    <row r="101" spans="1:51" ht="28.5" customHeight="1" x14ac:dyDescent="0.3">
      <c r="A101" s="10" t="s">
        <v>224</v>
      </c>
      <c r="B101" s="10" t="s">
        <v>224</v>
      </c>
      <c r="C101" s="10" t="s">
        <v>224</v>
      </c>
      <c r="D101" s="2">
        <v>0</v>
      </c>
      <c r="E101" s="6"/>
      <c r="F101" s="2"/>
      <c r="G101" s="6"/>
      <c r="H101" s="2"/>
      <c r="I101" s="6"/>
      <c r="J101" s="2"/>
      <c r="K101" s="6"/>
      <c r="L101" s="2"/>
      <c r="M101" s="14"/>
      <c r="N101" s="10" t="s">
        <v>224</v>
      </c>
      <c r="O101" s="10" t="s">
        <v>224</v>
      </c>
      <c r="P101" s="10" t="s">
        <v>224</v>
      </c>
      <c r="AU101" s="12"/>
      <c r="AV101" s="9">
        <v>0</v>
      </c>
    </row>
    <row r="102" spans="1:51" ht="28.5" customHeight="1" x14ac:dyDescent="0.3">
      <c r="A102" s="10" t="s">
        <v>224</v>
      </c>
      <c r="B102" s="10" t="s">
        <v>224</v>
      </c>
      <c r="C102" s="10" t="s">
        <v>224</v>
      </c>
      <c r="D102" s="2">
        <v>0</v>
      </c>
      <c r="E102" s="6"/>
      <c r="F102" s="2"/>
      <c r="G102" s="6"/>
      <c r="H102" s="2"/>
      <c r="I102" s="6"/>
      <c r="J102" s="2"/>
      <c r="K102" s="6"/>
      <c r="L102" s="2"/>
      <c r="M102" s="14"/>
      <c r="N102" s="10" t="s">
        <v>224</v>
      </c>
      <c r="O102" s="10" t="s">
        <v>224</v>
      </c>
      <c r="P102" s="10" t="s">
        <v>224</v>
      </c>
      <c r="AU102" s="12"/>
      <c r="AV102" s="9">
        <v>0</v>
      </c>
    </row>
    <row r="103" spans="1:51" ht="28.5" customHeight="1" x14ac:dyDescent="0.3">
      <c r="A103" s="10" t="s">
        <v>224</v>
      </c>
      <c r="B103" s="10" t="s">
        <v>224</v>
      </c>
      <c r="C103" s="10" t="s">
        <v>224</v>
      </c>
      <c r="D103" s="2">
        <v>0</v>
      </c>
      <c r="E103" s="6"/>
      <c r="F103" s="2"/>
      <c r="G103" s="6"/>
      <c r="H103" s="2"/>
      <c r="I103" s="6"/>
      <c r="J103" s="2"/>
      <c r="K103" s="6"/>
      <c r="L103" s="2"/>
      <c r="M103" s="14"/>
      <c r="N103" s="10" t="s">
        <v>224</v>
      </c>
      <c r="O103" s="10" t="s">
        <v>224</v>
      </c>
      <c r="P103" s="10" t="s">
        <v>224</v>
      </c>
      <c r="AU103" s="12"/>
      <c r="AV103" s="9">
        <v>0</v>
      </c>
    </row>
    <row r="104" spans="1:51" ht="28.5" customHeight="1" x14ac:dyDescent="0.3">
      <c r="A104" s="10" t="s">
        <v>224</v>
      </c>
      <c r="B104" s="10" t="s">
        <v>224</v>
      </c>
      <c r="C104" s="10" t="s">
        <v>224</v>
      </c>
      <c r="D104" s="2">
        <v>0</v>
      </c>
      <c r="E104" s="6"/>
      <c r="F104" s="2"/>
      <c r="G104" s="6"/>
      <c r="H104" s="2"/>
      <c r="I104" s="6"/>
      <c r="J104" s="2"/>
      <c r="K104" s="6"/>
      <c r="L104" s="2"/>
      <c r="M104" s="14"/>
      <c r="N104" s="10" t="s">
        <v>224</v>
      </c>
      <c r="O104" s="10" t="s">
        <v>224</v>
      </c>
      <c r="P104" s="10" t="s">
        <v>224</v>
      </c>
      <c r="AU104" s="12"/>
      <c r="AV104" s="9">
        <v>0</v>
      </c>
    </row>
    <row r="105" spans="1:51" ht="28.5" customHeight="1" x14ac:dyDescent="0.3">
      <c r="A105" s="10" t="s">
        <v>224</v>
      </c>
      <c r="B105" s="10" t="s">
        <v>224</v>
      </c>
      <c r="C105" s="10" t="s">
        <v>224</v>
      </c>
      <c r="D105" s="2">
        <v>0</v>
      </c>
      <c r="E105" s="6"/>
      <c r="F105" s="2"/>
      <c r="G105" s="6"/>
      <c r="H105" s="2"/>
      <c r="I105" s="6"/>
      <c r="J105" s="2"/>
      <c r="K105" s="6"/>
      <c r="L105" s="2"/>
      <c r="M105" s="14"/>
      <c r="N105" s="10" t="s">
        <v>224</v>
      </c>
      <c r="O105" s="10" t="s">
        <v>224</v>
      </c>
      <c r="P105" s="10" t="s">
        <v>224</v>
      </c>
      <c r="AU105" s="12"/>
      <c r="AV105" s="9">
        <v>0</v>
      </c>
    </row>
    <row r="106" spans="1:51" ht="28.5" customHeight="1" x14ac:dyDescent="0.3">
      <c r="A106" s="10" t="s">
        <v>224</v>
      </c>
      <c r="B106" s="10" t="s">
        <v>224</v>
      </c>
      <c r="C106" s="10" t="s">
        <v>224</v>
      </c>
      <c r="D106" s="2">
        <v>0</v>
      </c>
      <c r="E106" s="6"/>
      <c r="F106" s="2"/>
      <c r="G106" s="6"/>
      <c r="H106" s="2"/>
      <c r="I106" s="6"/>
      <c r="J106" s="2"/>
      <c r="K106" s="6"/>
      <c r="L106" s="2"/>
      <c r="M106" s="14"/>
      <c r="N106" s="10" t="s">
        <v>224</v>
      </c>
      <c r="O106" s="10" t="s">
        <v>224</v>
      </c>
      <c r="P106" s="10" t="s">
        <v>224</v>
      </c>
      <c r="AU106" s="12"/>
      <c r="AV106" s="9">
        <v>0</v>
      </c>
    </row>
    <row r="107" spans="1:51" ht="28.5" customHeight="1" x14ac:dyDescent="0.3">
      <c r="A107" s="10" t="s">
        <v>224</v>
      </c>
      <c r="B107" s="10" t="s">
        <v>224</v>
      </c>
      <c r="C107" s="10" t="s">
        <v>224</v>
      </c>
      <c r="D107" s="2">
        <v>0</v>
      </c>
      <c r="E107" s="6"/>
      <c r="F107" s="2"/>
      <c r="G107" s="6"/>
      <c r="H107" s="2"/>
      <c r="I107" s="6"/>
      <c r="J107" s="2"/>
      <c r="K107" s="6"/>
      <c r="L107" s="2"/>
      <c r="M107" s="14"/>
      <c r="N107" s="10" t="s">
        <v>224</v>
      </c>
      <c r="O107" s="10" t="s">
        <v>224</v>
      </c>
      <c r="P107" s="10" t="s">
        <v>224</v>
      </c>
      <c r="AU107" s="12"/>
      <c r="AV107" s="9">
        <v>0</v>
      </c>
    </row>
    <row r="108" spans="1:51" ht="28.5" customHeight="1" x14ac:dyDescent="0.3">
      <c r="A108" s="10" t="s">
        <v>44</v>
      </c>
      <c r="B108" s="10" t="s">
        <v>224</v>
      </c>
      <c r="C108" s="10" t="s">
        <v>224</v>
      </c>
      <c r="D108" s="10" t="s">
        <v>224</v>
      </c>
      <c r="E108" s="1"/>
      <c r="F108" s="2"/>
      <c r="G108" s="2"/>
      <c r="H108" s="2"/>
      <c r="I108" s="2"/>
      <c r="J108" s="2"/>
      <c r="K108" s="5"/>
      <c r="L108" s="2"/>
      <c r="M108" s="10"/>
    </row>
    <row r="109" spans="1:51" ht="28.5" customHeight="1" x14ac:dyDescent="0.3">
      <c r="A109" s="16" t="s">
        <v>76</v>
      </c>
      <c r="B109" s="10" t="s">
        <v>11</v>
      </c>
      <c r="C109" s="10"/>
      <c r="D109" s="10" t="s">
        <v>224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3" t="s">
        <v>224</v>
      </c>
      <c r="Q109" s="12" t="s">
        <v>95</v>
      </c>
      <c r="R109" s="9">
        <v>100005</v>
      </c>
      <c r="S109" s="9">
        <v>0</v>
      </c>
      <c r="AH109" s="12"/>
    </row>
    <row r="110" spans="1:51" ht="28.5" customHeight="1" x14ac:dyDescent="0.3">
      <c r="A110" s="10" t="s">
        <v>61</v>
      </c>
      <c r="B110" s="3" t="s">
        <v>66</v>
      </c>
      <c r="C110" s="10" t="s">
        <v>238</v>
      </c>
      <c r="D110" s="4">
        <v>30</v>
      </c>
      <c r="E110" s="6"/>
      <c r="F110" s="2"/>
      <c r="G110" s="6"/>
      <c r="H110" s="2"/>
      <c r="I110" s="6"/>
      <c r="J110" s="2"/>
      <c r="K110" s="6"/>
      <c r="L110" s="2"/>
      <c r="M110" s="3"/>
      <c r="N110" s="19" t="str">
        <f>HYPERLINK("#일위대가목록!A27","ZA0000000022")</f>
        <v>ZA0000000022</v>
      </c>
      <c r="O110" s="11" t="s">
        <v>224</v>
      </c>
      <c r="P110" s="11" t="s">
        <v>224</v>
      </c>
      <c r="Q110" s="12" t="s">
        <v>95</v>
      </c>
      <c r="R110" s="9">
        <v>100005</v>
      </c>
      <c r="S110" s="9">
        <v>10</v>
      </c>
      <c r="T110" s="12" t="s">
        <v>225</v>
      </c>
      <c r="U110" s="12" t="s">
        <v>206</v>
      </c>
      <c r="V110" s="12" t="s">
        <v>206</v>
      </c>
      <c r="W110" s="12" t="s">
        <v>224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6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  <c r="AU110" s="12"/>
      <c r="AV110" s="9">
        <v>100</v>
      </c>
      <c r="AX110" s="15" t="s">
        <v>224</v>
      </c>
      <c r="AY110" s="18" t="str">
        <f>HYPERLINK("#일위대가목록!A27","▶바로가기")</f>
        <v>▶바로가기</v>
      </c>
    </row>
    <row r="111" spans="1:51" ht="28.5" customHeight="1" x14ac:dyDescent="0.3">
      <c r="A111" s="10" t="s">
        <v>224</v>
      </c>
      <c r="B111" s="10" t="s">
        <v>224</v>
      </c>
      <c r="C111" s="10" t="s">
        <v>224</v>
      </c>
      <c r="D111" s="2">
        <v>0</v>
      </c>
      <c r="E111" s="6"/>
      <c r="F111" s="2"/>
      <c r="G111" s="6"/>
      <c r="H111" s="2"/>
      <c r="I111" s="6"/>
      <c r="J111" s="2"/>
      <c r="K111" s="6"/>
      <c r="L111" s="2"/>
      <c r="M111" s="14"/>
      <c r="N111" s="10" t="s">
        <v>224</v>
      </c>
      <c r="O111" s="10" t="s">
        <v>224</v>
      </c>
      <c r="P111" s="10" t="s">
        <v>224</v>
      </c>
      <c r="AU111" s="12"/>
      <c r="AV111" s="9">
        <v>0</v>
      </c>
    </row>
    <row r="112" spans="1:51" ht="28.5" customHeight="1" x14ac:dyDescent="0.3">
      <c r="A112" s="10" t="s">
        <v>224</v>
      </c>
      <c r="B112" s="10" t="s">
        <v>224</v>
      </c>
      <c r="C112" s="10" t="s">
        <v>224</v>
      </c>
      <c r="D112" s="2">
        <v>0</v>
      </c>
      <c r="E112" s="6"/>
      <c r="F112" s="2"/>
      <c r="G112" s="6"/>
      <c r="H112" s="2"/>
      <c r="I112" s="6"/>
      <c r="J112" s="2"/>
      <c r="K112" s="6"/>
      <c r="L112" s="2"/>
      <c r="M112" s="14"/>
      <c r="N112" s="10" t="s">
        <v>224</v>
      </c>
      <c r="O112" s="10" t="s">
        <v>224</v>
      </c>
      <c r="P112" s="10" t="s">
        <v>224</v>
      </c>
      <c r="AU112" s="12"/>
      <c r="AV112" s="9">
        <v>0</v>
      </c>
    </row>
    <row r="113" spans="1:48" ht="28.5" customHeight="1" x14ac:dyDescent="0.3">
      <c r="A113" s="10" t="s">
        <v>224</v>
      </c>
      <c r="B113" s="10" t="s">
        <v>224</v>
      </c>
      <c r="C113" s="10" t="s">
        <v>224</v>
      </c>
      <c r="D113" s="2">
        <v>0</v>
      </c>
      <c r="E113" s="6"/>
      <c r="F113" s="2"/>
      <c r="G113" s="6"/>
      <c r="H113" s="2"/>
      <c r="I113" s="6"/>
      <c r="J113" s="2"/>
      <c r="K113" s="6"/>
      <c r="L113" s="2"/>
      <c r="M113" s="14"/>
      <c r="N113" s="10" t="s">
        <v>224</v>
      </c>
      <c r="O113" s="10" t="s">
        <v>224</v>
      </c>
      <c r="P113" s="10" t="s">
        <v>224</v>
      </c>
      <c r="AU113" s="12"/>
      <c r="AV113" s="9">
        <v>0</v>
      </c>
    </row>
    <row r="114" spans="1:48" ht="28.5" customHeight="1" x14ac:dyDescent="0.3">
      <c r="A114" s="10" t="s">
        <v>224</v>
      </c>
      <c r="B114" s="10" t="s">
        <v>224</v>
      </c>
      <c r="C114" s="10" t="s">
        <v>224</v>
      </c>
      <c r="D114" s="2">
        <v>0</v>
      </c>
      <c r="E114" s="6"/>
      <c r="F114" s="2"/>
      <c r="G114" s="6"/>
      <c r="H114" s="2"/>
      <c r="I114" s="6"/>
      <c r="J114" s="2"/>
      <c r="K114" s="6"/>
      <c r="L114" s="2"/>
      <c r="M114" s="14"/>
      <c r="N114" s="10" t="s">
        <v>224</v>
      </c>
      <c r="O114" s="10" t="s">
        <v>224</v>
      </c>
      <c r="P114" s="10" t="s">
        <v>224</v>
      </c>
      <c r="AU114" s="12"/>
      <c r="AV114" s="9">
        <v>0</v>
      </c>
    </row>
    <row r="115" spans="1:48" ht="28.5" customHeight="1" x14ac:dyDescent="0.3">
      <c r="A115" s="10" t="s">
        <v>224</v>
      </c>
      <c r="B115" s="10" t="s">
        <v>224</v>
      </c>
      <c r="C115" s="10" t="s">
        <v>224</v>
      </c>
      <c r="D115" s="2">
        <v>0</v>
      </c>
      <c r="E115" s="6"/>
      <c r="F115" s="2"/>
      <c r="G115" s="6"/>
      <c r="H115" s="2"/>
      <c r="I115" s="6"/>
      <c r="J115" s="2"/>
      <c r="K115" s="6"/>
      <c r="L115" s="2"/>
      <c r="M115" s="14"/>
      <c r="N115" s="10" t="s">
        <v>224</v>
      </c>
      <c r="O115" s="10" t="s">
        <v>224</v>
      </c>
      <c r="P115" s="10" t="s">
        <v>224</v>
      </c>
      <c r="AU115" s="12"/>
      <c r="AV115" s="9">
        <v>0</v>
      </c>
    </row>
    <row r="116" spans="1:48" ht="28.5" customHeight="1" x14ac:dyDescent="0.3">
      <c r="A116" s="10" t="s">
        <v>224</v>
      </c>
      <c r="B116" s="10" t="s">
        <v>224</v>
      </c>
      <c r="C116" s="10" t="s">
        <v>224</v>
      </c>
      <c r="D116" s="2">
        <v>0</v>
      </c>
      <c r="E116" s="6"/>
      <c r="F116" s="2"/>
      <c r="G116" s="6"/>
      <c r="H116" s="2"/>
      <c r="I116" s="6"/>
      <c r="J116" s="2"/>
      <c r="K116" s="6"/>
      <c r="L116" s="2"/>
      <c r="M116" s="14"/>
      <c r="N116" s="10" t="s">
        <v>224</v>
      </c>
      <c r="O116" s="10" t="s">
        <v>224</v>
      </c>
      <c r="P116" s="10" t="s">
        <v>224</v>
      </c>
      <c r="AU116" s="12"/>
      <c r="AV116" s="9">
        <v>0</v>
      </c>
    </row>
    <row r="117" spans="1:48" ht="28.5" customHeight="1" x14ac:dyDescent="0.3">
      <c r="A117" s="10" t="s">
        <v>224</v>
      </c>
      <c r="B117" s="10" t="s">
        <v>224</v>
      </c>
      <c r="C117" s="10" t="s">
        <v>224</v>
      </c>
      <c r="D117" s="2">
        <v>0</v>
      </c>
      <c r="E117" s="6"/>
      <c r="F117" s="2"/>
      <c r="G117" s="6"/>
      <c r="H117" s="2"/>
      <c r="I117" s="6"/>
      <c r="J117" s="2"/>
      <c r="K117" s="6"/>
      <c r="L117" s="2"/>
      <c r="M117" s="14"/>
      <c r="N117" s="10" t="s">
        <v>224</v>
      </c>
      <c r="O117" s="10" t="s">
        <v>224</v>
      </c>
      <c r="P117" s="10" t="s">
        <v>224</v>
      </c>
      <c r="AU117" s="12"/>
      <c r="AV117" s="9">
        <v>0</v>
      </c>
    </row>
    <row r="118" spans="1:48" ht="28.5" customHeight="1" x14ac:dyDescent="0.3">
      <c r="A118" s="10" t="s">
        <v>224</v>
      </c>
      <c r="B118" s="10" t="s">
        <v>224</v>
      </c>
      <c r="C118" s="10" t="s">
        <v>224</v>
      </c>
      <c r="D118" s="2">
        <v>0</v>
      </c>
      <c r="E118" s="6"/>
      <c r="F118" s="2"/>
      <c r="G118" s="6"/>
      <c r="H118" s="2"/>
      <c r="I118" s="6"/>
      <c r="J118" s="2"/>
      <c r="K118" s="6"/>
      <c r="L118" s="2"/>
      <c r="M118" s="14"/>
      <c r="N118" s="10" t="s">
        <v>224</v>
      </c>
      <c r="O118" s="10" t="s">
        <v>224</v>
      </c>
      <c r="P118" s="10" t="s">
        <v>224</v>
      </c>
      <c r="AU118" s="12"/>
      <c r="AV118" s="9">
        <v>0</v>
      </c>
    </row>
    <row r="119" spans="1:48" ht="28.5" customHeight="1" x14ac:dyDescent="0.3">
      <c r="A119" s="10" t="s">
        <v>224</v>
      </c>
      <c r="B119" s="10" t="s">
        <v>224</v>
      </c>
      <c r="C119" s="10" t="s">
        <v>224</v>
      </c>
      <c r="D119" s="2">
        <v>0</v>
      </c>
      <c r="E119" s="6"/>
      <c r="F119" s="2"/>
      <c r="G119" s="6"/>
      <c r="H119" s="2"/>
      <c r="I119" s="6"/>
      <c r="J119" s="2"/>
      <c r="K119" s="6"/>
      <c r="L119" s="2"/>
      <c r="M119" s="14"/>
      <c r="N119" s="10" t="s">
        <v>224</v>
      </c>
      <c r="O119" s="10" t="s">
        <v>224</v>
      </c>
      <c r="P119" s="10" t="s">
        <v>224</v>
      </c>
      <c r="AU119" s="12"/>
      <c r="AV119" s="9">
        <v>0</v>
      </c>
    </row>
    <row r="120" spans="1:48" ht="28.5" customHeight="1" x14ac:dyDescent="0.3">
      <c r="A120" s="10" t="s">
        <v>224</v>
      </c>
      <c r="B120" s="10" t="s">
        <v>224</v>
      </c>
      <c r="C120" s="10" t="s">
        <v>224</v>
      </c>
      <c r="D120" s="2">
        <v>0</v>
      </c>
      <c r="E120" s="6"/>
      <c r="F120" s="2"/>
      <c r="G120" s="6"/>
      <c r="H120" s="2"/>
      <c r="I120" s="6"/>
      <c r="J120" s="2"/>
      <c r="K120" s="6"/>
      <c r="L120" s="2"/>
      <c r="M120" s="14"/>
      <c r="N120" s="10" t="s">
        <v>224</v>
      </c>
      <c r="O120" s="10" t="s">
        <v>224</v>
      </c>
      <c r="P120" s="10" t="s">
        <v>224</v>
      </c>
      <c r="AU120" s="12"/>
      <c r="AV120" s="9">
        <v>0</v>
      </c>
    </row>
    <row r="121" spans="1:48" ht="28.5" customHeight="1" x14ac:dyDescent="0.3">
      <c r="A121" s="10" t="s">
        <v>224</v>
      </c>
      <c r="B121" s="10" t="s">
        <v>224</v>
      </c>
      <c r="C121" s="10" t="s">
        <v>224</v>
      </c>
      <c r="D121" s="2">
        <v>0</v>
      </c>
      <c r="E121" s="6"/>
      <c r="F121" s="2"/>
      <c r="G121" s="6"/>
      <c r="H121" s="2"/>
      <c r="I121" s="6"/>
      <c r="J121" s="2"/>
      <c r="K121" s="6"/>
      <c r="L121" s="2"/>
      <c r="M121" s="14"/>
      <c r="N121" s="10" t="s">
        <v>224</v>
      </c>
      <c r="O121" s="10" t="s">
        <v>224</v>
      </c>
      <c r="P121" s="10" t="s">
        <v>224</v>
      </c>
      <c r="AU121" s="12"/>
      <c r="AV121" s="9">
        <v>0</v>
      </c>
    </row>
    <row r="122" spans="1:48" ht="28.5" customHeight="1" x14ac:dyDescent="0.3">
      <c r="A122" s="10" t="s">
        <v>224</v>
      </c>
      <c r="B122" s="10" t="s">
        <v>224</v>
      </c>
      <c r="C122" s="10" t="s">
        <v>224</v>
      </c>
      <c r="D122" s="2">
        <v>0</v>
      </c>
      <c r="E122" s="6"/>
      <c r="F122" s="2"/>
      <c r="G122" s="6"/>
      <c r="H122" s="2"/>
      <c r="I122" s="6"/>
      <c r="J122" s="2"/>
      <c r="K122" s="6"/>
      <c r="L122" s="2"/>
      <c r="M122" s="14"/>
      <c r="N122" s="10" t="s">
        <v>224</v>
      </c>
      <c r="O122" s="10" t="s">
        <v>224</v>
      </c>
      <c r="P122" s="10" t="s">
        <v>224</v>
      </c>
      <c r="AU122" s="12"/>
      <c r="AV122" s="9">
        <v>0</v>
      </c>
    </row>
    <row r="123" spans="1:48" ht="28.5" customHeight="1" x14ac:dyDescent="0.3">
      <c r="A123" s="10" t="s">
        <v>224</v>
      </c>
      <c r="B123" s="10" t="s">
        <v>224</v>
      </c>
      <c r="C123" s="10" t="s">
        <v>224</v>
      </c>
      <c r="D123" s="2">
        <v>0</v>
      </c>
      <c r="E123" s="6"/>
      <c r="F123" s="2"/>
      <c r="G123" s="6"/>
      <c r="H123" s="2"/>
      <c r="I123" s="6"/>
      <c r="J123" s="2"/>
      <c r="K123" s="6"/>
      <c r="L123" s="2"/>
      <c r="M123" s="14"/>
      <c r="N123" s="10" t="s">
        <v>224</v>
      </c>
      <c r="O123" s="10" t="s">
        <v>224</v>
      </c>
      <c r="P123" s="10" t="s">
        <v>224</v>
      </c>
      <c r="AU123" s="12"/>
      <c r="AV123" s="9">
        <v>0</v>
      </c>
    </row>
    <row r="124" spans="1:48" ht="28.5" customHeight="1" x14ac:dyDescent="0.3">
      <c r="A124" s="10" t="s">
        <v>224</v>
      </c>
      <c r="B124" s="10" t="s">
        <v>224</v>
      </c>
      <c r="C124" s="10" t="s">
        <v>224</v>
      </c>
      <c r="D124" s="2">
        <v>0</v>
      </c>
      <c r="E124" s="6"/>
      <c r="F124" s="2"/>
      <c r="G124" s="6"/>
      <c r="H124" s="2"/>
      <c r="I124" s="6"/>
      <c r="J124" s="2"/>
      <c r="K124" s="6"/>
      <c r="L124" s="2"/>
      <c r="M124" s="14"/>
      <c r="N124" s="10" t="s">
        <v>224</v>
      </c>
      <c r="O124" s="10" t="s">
        <v>224</v>
      </c>
      <c r="P124" s="10" t="s">
        <v>224</v>
      </c>
      <c r="AU124" s="12"/>
      <c r="AV124" s="9">
        <v>0</v>
      </c>
    </row>
    <row r="125" spans="1:48" ht="28.5" customHeight="1" x14ac:dyDescent="0.3">
      <c r="A125" s="10" t="s">
        <v>224</v>
      </c>
      <c r="B125" s="10" t="s">
        <v>224</v>
      </c>
      <c r="C125" s="10" t="s">
        <v>224</v>
      </c>
      <c r="D125" s="2">
        <v>0</v>
      </c>
      <c r="E125" s="6"/>
      <c r="F125" s="2"/>
      <c r="G125" s="6"/>
      <c r="H125" s="2"/>
      <c r="I125" s="6"/>
      <c r="J125" s="2"/>
      <c r="K125" s="6"/>
      <c r="L125" s="2"/>
      <c r="M125" s="14"/>
      <c r="N125" s="10" t="s">
        <v>224</v>
      </c>
      <c r="O125" s="10" t="s">
        <v>224</v>
      </c>
      <c r="P125" s="10" t="s">
        <v>224</v>
      </c>
      <c r="AU125" s="12"/>
      <c r="AV125" s="9">
        <v>0</v>
      </c>
    </row>
    <row r="126" spans="1:48" ht="28.5" customHeight="1" x14ac:dyDescent="0.3">
      <c r="A126" s="10" t="s">
        <v>224</v>
      </c>
      <c r="B126" s="10" t="s">
        <v>224</v>
      </c>
      <c r="C126" s="10" t="s">
        <v>224</v>
      </c>
      <c r="D126" s="2">
        <v>0</v>
      </c>
      <c r="E126" s="6"/>
      <c r="F126" s="2"/>
      <c r="G126" s="6"/>
      <c r="H126" s="2"/>
      <c r="I126" s="6"/>
      <c r="J126" s="2"/>
      <c r="K126" s="6"/>
      <c r="L126" s="2"/>
      <c r="M126" s="14"/>
      <c r="N126" s="10" t="s">
        <v>224</v>
      </c>
      <c r="O126" s="10" t="s">
        <v>224</v>
      </c>
      <c r="P126" s="10" t="s">
        <v>224</v>
      </c>
      <c r="AU126" s="12"/>
      <c r="AV126" s="9">
        <v>0</v>
      </c>
    </row>
    <row r="127" spans="1:48" ht="28.5" customHeight="1" x14ac:dyDescent="0.3">
      <c r="A127" s="10" t="s">
        <v>224</v>
      </c>
      <c r="B127" s="10" t="s">
        <v>224</v>
      </c>
      <c r="C127" s="10" t="s">
        <v>224</v>
      </c>
      <c r="D127" s="2">
        <v>0</v>
      </c>
      <c r="E127" s="6"/>
      <c r="F127" s="2"/>
      <c r="G127" s="6"/>
      <c r="H127" s="2"/>
      <c r="I127" s="6"/>
      <c r="J127" s="2"/>
      <c r="K127" s="6"/>
      <c r="L127" s="2"/>
      <c r="M127" s="14"/>
      <c r="N127" s="10" t="s">
        <v>224</v>
      </c>
      <c r="O127" s="10" t="s">
        <v>224</v>
      </c>
      <c r="P127" s="10" t="s">
        <v>224</v>
      </c>
      <c r="AU127" s="12"/>
      <c r="AV127" s="9">
        <v>0</v>
      </c>
    </row>
    <row r="128" spans="1:48" ht="28.5" customHeight="1" x14ac:dyDescent="0.3">
      <c r="A128" s="10" t="s">
        <v>224</v>
      </c>
      <c r="B128" s="10" t="s">
        <v>224</v>
      </c>
      <c r="C128" s="10" t="s">
        <v>224</v>
      </c>
      <c r="D128" s="2">
        <v>0</v>
      </c>
      <c r="E128" s="6"/>
      <c r="F128" s="2"/>
      <c r="G128" s="6"/>
      <c r="H128" s="2"/>
      <c r="I128" s="6"/>
      <c r="J128" s="2"/>
      <c r="K128" s="6"/>
      <c r="L128" s="2"/>
      <c r="M128" s="14"/>
      <c r="N128" s="10" t="s">
        <v>224</v>
      </c>
      <c r="O128" s="10" t="s">
        <v>224</v>
      </c>
      <c r="P128" s="10" t="s">
        <v>224</v>
      </c>
      <c r="AU128" s="12"/>
      <c r="AV128" s="9">
        <v>0</v>
      </c>
    </row>
    <row r="129" spans="1:51" ht="28.5" customHeight="1" x14ac:dyDescent="0.3">
      <c r="A129" s="10" t="s">
        <v>224</v>
      </c>
      <c r="B129" s="10" t="s">
        <v>224</v>
      </c>
      <c r="C129" s="10" t="s">
        <v>224</v>
      </c>
      <c r="D129" s="2">
        <v>0</v>
      </c>
      <c r="E129" s="6"/>
      <c r="F129" s="2"/>
      <c r="G129" s="6"/>
      <c r="H129" s="2"/>
      <c r="I129" s="6"/>
      <c r="J129" s="2"/>
      <c r="K129" s="6"/>
      <c r="L129" s="2"/>
      <c r="M129" s="14"/>
      <c r="N129" s="10" t="s">
        <v>224</v>
      </c>
      <c r="O129" s="10" t="s">
        <v>224</v>
      </c>
      <c r="P129" s="10" t="s">
        <v>224</v>
      </c>
      <c r="AU129" s="12"/>
      <c r="AV129" s="9">
        <v>0</v>
      </c>
    </row>
    <row r="130" spans="1:51" ht="28.5" customHeight="1" x14ac:dyDescent="0.3">
      <c r="A130" s="10" t="s">
        <v>224</v>
      </c>
      <c r="B130" s="10" t="s">
        <v>224</v>
      </c>
      <c r="C130" s="10" t="s">
        <v>224</v>
      </c>
      <c r="D130" s="2">
        <v>0</v>
      </c>
      <c r="E130" s="6"/>
      <c r="F130" s="2"/>
      <c r="G130" s="6"/>
      <c r="H130" s="2"/>
      <c r="I130" s="6"/>
      <c r="J130" s="2"/>
      <c r="K130" s="6"/>
      <c r="L130" s="2"/>
      <c r="M130" s="14"/>
      <c r="N130" s="10" t="s">
        <v>224</v>
      </c>
      <c r="O130" s="10" t="s">
        <v>224</v>
      </c>
      <c r="P130" s="10" t="s">
        <v>224</v>
      </c>
      <c r="AU130" s="12"/>
      <c r="AV130" s="9">
        <v>0</v>
      </c>
    </row>
    <row r="131" spans="1:51" ht="28.5" customHeight="1" x14ac:dyDescent="0.3">
      <c r="A131" s="10" t="s">
        <v>224</v>
      </c>
      <c r="B131" s="10" t="s">
        <v>224</v>
      </c>
      <c r="C131" s="10" t="s">
        <v>224</v>
      </c>
      <c r="D131" s="2">
        <v>0</v>
      </c>
      <c r="E131" s="6"/>
      <c r="F131" s="2"/>
      <c r="G131" s="6"/>
      <c r="H131" s="2"/>
      <c r="I131" s="6"/>
      <c r="J131" s="2"/>
      <c r="K131" s="6"/>
      <c r="L131" s="2"/>
      <c r="M131" s="14"/>
      <c r="N131" s="10" t="s">
        <v>224</v>
      </c>
      <c r="O131" s="10" t="s">
        <v>224</v>
      </c>
      <c r="P131" s="10" t="s">
        <v>224</v>
      </c>
      <c r="AU131" s="12"/>
      <c r="AV131" s="9">
        <v>0</v>
      </c>
    </row>
    <row r="132" spans="1:51" ht="28.5" customHeight="1" x14ac:dyDescent="0.3">
      <c r="A132" s="10" t="s">
        <v>224</v>
      </c>
      <c r="B132" s="10" t="s">
        <v>224</v>
      </c>
      <c r="C132" s="10" t="s">
        <v>224</v>
      </c>
      <c r="D132" s="2">
        <v>0</v>
      </c>
      <c r="E132" s="6"/>
      <c r="F132" s="2"/>
      <c r="G132" s="6"/>
      <c r="H132" s="2"/>
      <c r="I132" s="6"/>
      <c r="J132" s="2"/>
      <c r="K132" s="6"/>
      <c r="L132" s="2"/>
      <c r="M132" s="14"/>
      <c r="N132" s="10" t="s">
        <v>224</v>
      </c>
      <c r="O132" s="10" t="s">
        <v>224</v>
      </c>
      <c r="P132" s="10" t="s">
        <v>224</v>
      </c>
      <c r="AU132" s="12"/>
      <c r="AV132" s="9">
        <v>0</v>
      </c>
    </row>
    <row r="133" spans="1:51" ht="28.5" customHeight="1" x14ac:dyDescent="0.3">
      <c r="A133" s="10" t="s">
        <v>224</v>
      </c>
      <c r="B133" s="10" t="s">
        <v>224</v>
      </c>
      <c r="C133" s="10" t="s">
        <v>224</v>
      </c>
      <c r="D133" s="2">
        <v>0</v>
      </c>
      <c r="E133" s="6"/>
      <c r="F133" s="2"/>
      <c r="G133" s="6"/>
      <c r="H133" s="2"/>
      <c r="I133" s="6"/>
      <c r="J133" s="2"/>
      <c r="K133" s="6"/>
      <c r="L133" s="2"/>
      <c r="M133" s="14"/>
      <c r="N133" s="10" t="s">
        <v>224</v>
      </c>
      <c r="O133" s="10" t="s">
        <v>224</v>
      </c>
      <c r="P133" s="10" t="s">
        <v>224</v>
      </c>
      <c r="AU133" s="12"/>
      <c r="AV133" s="9">
        <v>0</v>
      </c>
    </row>
    <row r="134" spans="1:51" ht="28.5" customHeight="1" x14ac:dyDescent="0.3">
      <c r="A134" s="10" t="s">
        <v>44</v>
      </c>
      <c r="B134" s="10" t="s">
        <v>224</v>
      </c>
      <c r="C134" s="10" t="s">
        <v>224</v>
      </c>
      <c r="D134" s="10" t="s">
        <v>224</v>
      </c>
      <c r="E134" s="1"/>
      <c r="F134" s="2"/>
      <c r="G134" s="2"/>
      <c r="H134" s="2"/>
      <c r="I134" s="2"/>
      <c r="J134" s="2"/>
      <c r="K134" s="5"/>
      <c r="L134" s="2"/>
      <c r="M134" s="10"/>
    </row>
    <row r="135" spans="1:51" ht="28.5" customHeight="1" x14ac:dyDescent="0.3">
      <c r="A135" s="16" t="s">
        <v>79</v>
      </c>
      <c r="B135" s="10" t="s">
        <v>11</v>
      </c>
      <c r="C135" s="10"/>
      <c r="D135" s="10" t="s">
        <v>224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3" t="s">
        <v>224</v>
      </c>
      <c r="Q135" s="12" t="s">
        <v>113</v>
      </c>
      <c r="R135" s="9">
        <v>100006</v>
      </c>
      <c r="S135" s="9">
        <v>0</v>
      </c>
      <c r="AH135" s="12"/>
    </row>
    <row r="136" spans="1:51" ht="28.5" customHeight="1" x14ac:dyDescent="0.3">
      <c r="A136" s="10" t="s">
        <v>121</v>
      </c>
      <c r="B136" s="3" t="s">
        <v>138</v>
      </c>
      <c r="C136" s="10" t="s">
        <v>238</v>
      </c>
      <c r="D136" s="4">
        <v>12</v>
      </c>
      <c r="E136" s="6"/>
      <c r="F136" s="2"/>
      <c r="G136" s="6"/>
      <c r="H136" s="2"/>
      <c r="I136" s="6"/>
      <c r="J136" s="2"/>
      <c r="K136" s="6"/>
      <c r="L136" s="2"/>
      <c r="M136" s="3"/>
      <c r="N136" s="19" t="str">
        <f>HYPERLINK("#단가대비표!B27","3016160222517495")</f>
        <v>3016160222517495</v>
      </c>
      <c r="O136" s="12" t="s">
        <v>224</v>
      </c>
      <c r="P136" s="12" t="s">
        <v>224</v>
      </c>
      <c r="Q136" s="12" t="s">
        <v>113</v>
      </c>
      <c r="R136" s="9">
        <v>100006</v>
      </c>
      <c r="S136" s="9">
        <v>2</v>
      </c>
      <c r="T136" s="12" t="s">
        <v>206</v>
      </c>
      <c r="U136" s="12" t="s">
        <v>206</v>
      </c>
      <c r="V136" s="12" t="s">
        <v>225</v>
      </c>
      <c r="W136" s="12" t="s">
        <v>224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7</v>
      </c>
      <c r="AJ136" s="9">
        <v>0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  <c r="AU136" s="12" t="s">
        <v>224</v>
      </c>
      <c r="AV136" s="9">
        <v>100</v>
      </c>
      <c r="AX136" s="15" t="s">
        <v>224</v>
      </c>
      <c r="AY136" s="18" t="str">
        <f>HYPERLINK("#단가대비표!B27","▶바로가기")</f>
        <v>▶바로가기</v>
      </c>
    </row>
    <row r="137" spans="1:51" ht="28.5" customHeight="1" x14ac:dyDescent="0.3">
      <c r="A137" s="10" t="s">
        <v>39</v>
      </c>
      <c r="B137" s="3" t="s">
        <v>182</v>
      </c>
      <c r="C137" s="10" t="s">
        <v>238</v>
      </c>
      <c r="D137" s="4">
        <v>12</v>
      </c>
      <c r="E137" s="6"/>
      <c r="F137" s="2"/>
      <c r="G137" s="6"/>
      <c r="H137" s="2"/>
      <c r="I137" s="6"/>
      <c r="J137" s="2"/>
      <c r="K137" s="6"/>
      <c r="L137" s="2"/>
      <c r="M137" s="3"/>
      <c r="N137" s="19" t="str">
        <f>HYPERLINK("#단가대비표!B79","AOC120306000")</f>
        <v>AOC120306000</v>
      </c>
      <c r="O137" s="12" t="s">
        <v>224</v>
      </c>
      <c r="P137" s="12" t="s">
        <v>224</v>
      </c>
      <c r="Q137" s="12" t="s">
        <v>113</v>
      </c>
      <c r="R137" s="9">
        <v>100006</v>
      </c>
      <c r="S137" s="9">
        <v>5</v>
      </c>
      <c r="T137" s="12" t="s">
        <v>206</v>
      </c>
      <c r="U137" s="12" t="s">
        <v>206</v>
      </c>
      <c r="V137" s="12" t="s">
        <v>225</v>
      </c>
      <c r="W137" s="12" t="s">
        <v>224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7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  <c r="AU137" s="12" t="s">
        <v>224</v>
      </c>
      <c r="AV137" s="9">
        <v>100</v>
      </c>
      <c r="AX137" s="15" t="s">
        <v>224</v>
      </c>
      <c r="AY137" s="18" t="str">
        <f>HYPERLINK("#단가대비표!B79","▶바로가기")</f>
        <v>▶바로가기</v>
      </c>
    </row>
    <row r="138" spans="1:51" ht="28.5" customHeight="1" x14ac:dyDescent="0.3">
      <c r="A138" s="10" t="s">
        <v>118</v>
      </c>
      <c r="B138" s="3" t="s">
        <v>258</v>
      </c>
      <c r="C138" s="10" t="s">
        <v>238</v>
      </c>
      <c r="D138" s="4">
        <v>76.8</v>
      </c>
      <c r="E138" s="6"/>
      <c r="F138" s="2"/>
      <c r="G138" s="6"/>
      <c r="H138" s="2"/>
      <c r="I138" s="6"/>
      <c r="J138" s="2"/>
      <c r="K138" s="6"/>
      <c r="L138" s="2"/>
      <c r="M138" s="3"/>
      <c r="N138" s="19" t="str">
        <f>HYPERLINK("#단가대비표!B72","813J050000000041")</f>
        <v>813J050000000041</v>
      </c>
      <c r="O138" s="12" t="s">
        <v>224</v>
      </c>
      <c r="P138" s="12" t="s">
        <v>224</v>
      </c>
      <c r="Q138" s="12" t="s">
        <v>113</v>
      </c>
      <c r="R138" s="9">
        <v>100006</v>
      </c>
      <c r="S138" s="9">
        <v>10</v>
      </c>
      <c r="T138" s="12" t="s">
        <v>206</v>
      </c>
      <c r="U138" s="12" t="s">
        <v>206</v>
      </c>
      <c r="V138" s="12" t="s">
        <v>225</v>
      </c>
      <c r="W138" s="12" t="s">
        <v>224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9">
        <v>7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  <c r="AU138" s="12" t="s">
        <v>224</v>
      </c>
      <c r="AV138" s="9">
        <v>100</v>
      </c>
      <c r="AX138" s="15" t="s">
        <v>224</v>
      </c>
      <c r="AY138" s="18" t="str">
        <f>HYPERLINK("#단가대비표!B72","▶바로가기")</f>
        <v>▶바로가기</v>
      </c>
    </row>
    <row r="139" spans="1:51" ht="28.5" customHeight="1" x14ac:dyDescent="0.3">
      <c r="A139" s="10" t="s">
        <v>101</v>
      </c>
      <c r="B139" s="3" t="s">
        <v>175</v>
      </c>
      <c r="C139" s="10" t="s">
        <v>238</v>
      </c>
      <c r="D139" s="4">
        <v>105</v>
      </c>
      <c r="E139" s="6"/>
      <c r="F139" s="2"/>
      <c r="G139" s="6"/>
      <c r="H139" s="2"/>
      <c r="I139" s="6"/>
      <c r="J139" s="2"/>
      <c r="K139" s="6"/>
      <c r="L139" s="2"/>
      <c r="M139" s="3"/>
      <c r="N139" s="19" t="str">
        <f>HYPERLINK("#일위대가목록!A28","AE0101201000")</f>
        <v>AE0101201000</v>
      </c>
      <c r="O139" s="11" t="s">
        <v>224</v>
      </c>
      <c r="P139" s="11" t="s">
        <v>224</v>
      </c>
      <c r="Q139" s="12" t="s">
        <v>113</v>
      </c>
      <c r="R139" s="9">
        <v>100006</v>
      </c>
      <c r="S139" s="9">
        <v>20</v>
      </c>
      <c r="T139" s="12" t="s">
        <v>225</v>
      </c>
      <c r="U139" s="12" t="s">
        <v>206</v>
      </c>
      <c r="V139" s="12" t="s">
        <v>206</v>
      </c>
      <c r="W139" s="12" t="s">
        <v>224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7</v>
      </c>
      <c r="AJ139" s="9">
        <v>0</v>
      </c>
      <c r="AK139" s="9">
        <v>0</v>
      </c>
      <c r="AL139" s="9">
        <v>0</v>
      </c>
      <c r="AM139" s="9">
        <v>0</v>
      </c>
      <c r="AN139" s="9">
        <v>0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  <c r="AU139" s="12" t="s">
        <v>224</v>
      </c>
      <c r="AV139" s="9">
        <v>100</v>
      </c>
      <c r="AX139" s="15" t="s">
        <v>224</v>
      </c>
      <c r="AY139" s="18" t="str">
        <f>HYPERLINK("#일위대가목록!A28","▶바로가기")</f>
        <v>▶바로가기</v>
      </c>
    </row>
    <row r="140" spans="1:51" ht="28.5" customHeight="1" x14ac:dyDescent="0.3">
      <c r="A140" s="10" t="s">
        <v>224</v>
      </c>
      <c r="B140" s="10" t="s">
        <v>224</v>
      </c>
      <c r="C140" s="10" t="s">
        <v>224</v>
      </c>
      <c r="D140" s="2">
        <v>0</v>
      </c>
      <c r="E140" s="6"/>
      <c r="F140" s="2"/>
      <c r="G140" s="6"/>
      <c r="H140" s="2"/>
      <c r="I140" s="6"/>
      <c r="J140" s="2"/>
      <c r="K140" s="6"/>
      <c r="L140" s="2"/>
      <c r="M140" s="14"/>
      <c r="N140" s="10" t="s">
        <v>224</v>
      </c>
      <c r="O140" s="10" t="s">
        <v>224</v>
      </c>
      <c r="P140" s="10" t="s">
        <v>224</v>
      </c>
      <c r="AU140" s="12"/>
      <c r="AV140" s="9">
        <v>0</v>
      </c>
    </row>
    <row r="141" spans="1:51" ht="28.5" customHeight="1" x14ac:dyDescent="0.3">
      <c r="A141" s="10" t="s">
        <v>224</v>
      </c>
      <c r="B141" s="10" t="s">
        <v>224</v>
      </c>
      <c r="C141" s="10" t="s">
        <v>224</v>
      </c>
      <c r="D141" s="2">
        <v>0</v>
      </c>
      <c r="E141" s="6"/>
      <c r="F141" s="2"/>
      <c r="G141" s="6"/>
      <c r="H141" s="2"/>
      <c r="I141" s="6"/>
      <c r="J141" s="2"/>
      <c r="K141" s="6"/>
      <c r="L141" s="2"/>
      <c r="M141" s="14"/>
      <c r="N141" s="10" t="s">
        <v>224</v>
      </c>
      <c r="O141" s="10" t="s">
        <v>224</v>
      </c>
      <c r="P141" s="10" t="s">
        <v>224</v>
      </c>
      <c r="AU141" s="12"/>
      <c r="AV141" s="9">
        <v>0</v>
      </c>
    </row>
    <row r="142" spans="1:51" ht="28.5" customHeight="1" x14ac:dyDescent="0.3">
      <c r="A142" s="10" t="s">
        <v>224</v>
      </c>
      <c r="B142" s="10" t="s">
        <v>224</v>
      </c>
      <c r="C142" s="10" t="s">
        <v>224</v>
      </c>
      <c r="D142" s="2">
        <v>0</v>
      </c>
      <c r="E142" s="6"/>
      <c r="F142" s="2"/>
      <c r="G142" s="6"/>
      <c r="H142" s="2"/>
      <c r="I142" s="6"/>
      <c r="J142" s="2"/>
      <c r="K142" s="6"/>
      <c r="L142" s="2"/>
      <c r="M142" s="14"/>
      <c r="N142" s="10" t="s">
        <v>224</v>
      </c>
      <c r="O142" s="10" t="s">
        <v>224</v>
      </c>
      <c r="P142" s="10" t="s">
        <v>224</v>
      </c>
      <c r="AU142" s="12"/>
      <c r="AV142" s="9">
        <v>0</v>
      </c>
    </row>
    <row r="143" spans="1:51" ht="28.5" customHeight="1" x14ac:dyDescent="0.3">
      <c r="A143" s="10" t="s">
        <v>224</v>
      </c>
      <c r="B143" s="10" t="s">
        <v>224</v>
      </c>
      <c r="C143" s="10" t="s">
        <v>224</v>
      </c>
      <c r="D143" s="2">
        <v>0</v>
      </c>
      <c r="E143" s="6"/>
      <c r="F143" s="2"/>
      <c r="G143" s="6"/>
      <c r="H143" s="2"/>
      <c r="I143" s="6"/>
      <c r="J143" s="2"/>
      <c r="K143" s="6"/>
      <c r="L143" s="2"/>
      <c r="M143" s="14"/>
      <c r="N143" s="10" t="s">
        <v>224</v>
      </c>
      <c r="O143" s="10" t="s">
        <v>224</v>
      </c>
      <c r="P143" s="10" t="s">
        <v>224</v>
      </c>
      <c r="AU143" s="12"/>
      <c r="AV143" s="9">
        <v>0</v>
      </c>
    </row>
    <row r="144" spans="1:51" ht="28.5" customHeight="1" x14ac:dyDescent="0.3">
      <c r="A144" s="10" t="s">
        <v>224</v>
      </c>
      <c r="B144" s="10" t="s">
        <v>224</v>
      </c>
      <c r="C144" s="10" t="s">
        <v>224</v>
      </c>
      <c r="D144" s="2">
        <v>0</v>
      </c>
      <c r="E144" s="6"/>
      <c r="F144" s="2"/>
      <c r="G144" s="6"/>
      <c r="H144" s="2"/>
      <c r="I144" s="6"/>
      <c r="J144" s="2"/>
      <c r="K144" s="6"/>
      <c r="L144" s="2"/>
      <c r="M144" s="14"/>
      <c r="N144" s="10" t="s">
        <v>224</v>
      </c>
      <c r="O144" s="10" t="s">
        <v>224</v>
      </c>
      <c r="P144" s="10" t="s">
        <v>224</v>
      </c>
      <c r="AU144" s="12"/>
      <c r="AV144" s="9">
        <v>0</v>
      </c>
    </row>
    <row r="145" spans="1:48" ht="28.5" customHeight="1" x14ac:dyDescent="0.3">
      <c r="A145" s="10" t="s">
        <v>224</v>
      </c>
      <c r="B145" s="10" t="s">
        <v>224</v>
      </c>
      <c r="C145" s="10" t="s">
        <v>224</v>
      </c>
      <c r="D145" s="2">
        <v>0</v>
      </c>
      <c r="E145" s="6"/>
      <c r="F145" s="2"/>
      <c r="G145" s="6"/>
      <c r="H145" s="2"/>
      <c r="I145" s="6"/>
      <c r="J145" s="2"/>
      <c r="K145" s="6"/>
      <c r="L145" s="2"/>
      <c r="M145" s="14"/>
      <c r="N145" s="10" t="s">
        <v>224</v>
      </c>
      <c r="O145" s="10" t="s">
        <v>224</v>
      </c>
      <c r="P145" s="10" t="s">
        <v>224</v>
      </c>
      <c r="AU145" s="12"/>
      <c r="AV145" s="9">
        <v>0</v>
      </c>
    </row>
    <row r="146" spans="1:48" ht="28.5" customHeight="1" x14ac:dyDescent="0.3">
      <c r="A146" s="10" t="s">
        <v>224</v>
      </c>
      <c r="B146" s="10" t="s">
        <v>224</v>
      </c>
      <c r="C146" s="10" t="s">
        <v>224</v>
      </c>
      <c r="D146" s="2">
        <v>0</v>
      </c>
      <c r="E146" s="6"/>
      <c r="F146" s="2"/>
      <c r="G146" s="6"/>
      <c r="H146" s="2"/>
      <c r="I146" s="6"/>
      <c r="J146" s="2"/>
      <c r="K146" s="6"/>
      <c r="L146" s="2"/>
      <c r="M146" s="14"/>
      <c r="N146" s="10" t="s">
        <v>224</v>
      </c>
      <c r="O146" s="10" t="s">
        <v>224</v>
      </c>
      <c r="P146" s="10" t="s">
        <v>224</v>
      </c>
      <c r="AU146" s="12"/>
      <c r="AV146" s="9">
        <v>0</v>
      </c>
    </row>
    <row r="147" spans="1:48" ht="28.5" customHeight="1" x14ac:dyDescent="0.3">
      <c r="A147" s="10" t="s">
        <v>224</v>
      </c>
      <c r="B147" s="10" t="s">
        <v>224</v>
      </c>
      <c r="C147" s="10" t="s">
        <v>224</v>
      </c>
      <c r="D147" s="2">
        <v>0</v>
      </c>
      <c r="E147" s="6"/>
      <c r="F147" s="2"/>
      <c r="G147" s="6"/>
      <c r="H147" s="2"/>
      <c r="I147" s="6"/>
      <c r="J147" s="2"/>
      <c r="K147" s="6"/>
      <c r="L147" s="2"/>
      <c r="M147" s="14"/>
      <c r="N147" s="10" t="s">
        <v>224</v>
      </c>
      <c r="O147" s="10" t="s">
        <v>224</v>
      </c>
      <c r="P147" s="10" t="s">
        <v>224</v>
      </c>
      <c r="AU147" s="12"/>
      <c r="AV147" s="9">
        <v>0</v>
      </c>
    </row>
    <row r="148" spans="1:48" ht="28.5" customHeight="1" x14ac:dyDescent="0.3">
      <c r="A148" s="10" t="s">
        <v>224</v>
      </c>
      <c r="B148" s="10" t="s">
        <v>224</v>
      </c>
      <c r="C148" s="10" t="s">
        <v>224</v>
      </c>
      <c r="D148" s="2">
        <v>0</v>
      </c>
      <c r="E148" s="6"/>
      <c r="F148" s="2"/>
      <c r="G148" s="6"/>
      <c r="H148" s="2"/>
      <c r="I148" s="6"/>
      <c r="J148" s="2"/>
      <c r="K148" s="6"/>
      <c r="L148" s="2"/>
      <c r="M148" s="14"/>
      <c r="N148" s="10" t="s">
        <v>224</v>
      </c>
      <c r="O148" s="10" t="s">
        <v>224</v>
      </c>
      <c r="P148" s="10" t="s">
        <v>224</v>
      </c>
      <c r="AU148" s="12"/>
      <c r="AV148" s="9">
        <v>0</v>
      </c>
    </row>
    <row r="149" spans="1:48" ht="28.5" customHeight="1" x14ac:dyDescent="0.3">
      <c r="A149" s="10" t="s">
        <v>224</v>
      </c>
      <c r="B149" s="10" t="s">
        <v>224</v>
      </c>
      <c r="C149" s="10" t="s">
        <v>224</v>
      </c>
      <c r="D149" s="2">
        <v>0</v>
      </c>
      <c r="E149" s="6"/>
      <c r="F149" s="2"/>
      <c r="G149" s="6"/>
      <c r="H149" s="2"/>
      <c r="I149" s="6"/>
      <c r="J149" s="2"/>
      <c r="K149" s="6"/>
      <c r="L149" s="2"/>
      <c r="M149" s="14"/>
      <c r="N149" s="10" t="s">
        <v>224</v>
      </c>
      <c r="O149" s="10" t="s">
        <v>224</v>
      </c>
      <c r="P149" s="10" t="s">
        <v>224</v>
      </c>
      <c r="AU149" s="12"/>
      <c r="AV149" s="9">
        <v>0</v>
      </c>
    </row>
    <row r="150" spans="1:48" ht="28.5" customHeight="1" x14ac:dyDescent="0.3">
      <c r="A150" s="10" t="s">
        <v>224</v>
      </c>
      <c r="B150" s="10" t="s">
        <v>224</v>
      </c>
      <c r="C150" s="10" t="s">
        <v>224</v>
      </c>
      <c r="D150" s="2">
        <v>0</v>
      </c>
      <c r="E150" s="6"/>
      <c r="F150" s="2"/>
      <c r="G150" s="6"/>
      <c r="H150" s="2"/>
      <c r="I150" s="6"/>
      <c r="J150" s="2"/>
      <c r="K150" s="6"/>
      <c r="L150" s="2"/>
      <c r="M150" s="14"/>
      <c r="N150" s="10" t="s">
        <v>224</v>
      </c>
      <c r="O150" s="10" t="s">
        <v>224</v>
      </c>
      <c r="P150" s="10" t="s">
        <v>224</v>
      </c>
      <c r="AU150" s="12"/>
      <c r="AV150" s="9">
        <v>0</v>
      </c>
    </row>
    <row r="151" spans="1:48" ht="28.5" customHeight="1" x14ac:dyDescent="0.3">
      <c r="A151" s="10" t="s">
        <v>224</v>
      </c>
      <c r="B151" s="10" t="s">
        <v>224</v>
      </c>
      <c r="C151" s="10" t="s">
        <v>224</v>
      </c>
      <c r="D151" s="2">
        <v>0</v>
      </c>
      <c r="E151" s="6"/>
      <c r="F151" s="2"/>
      <c r="G151" s="6"/>
      <c r="H151" s="2"/>
      <c r="I151" s="6"/>
      <c r="J151" s="2"/>
      <c r="K151" s="6"/>
      <c r="L151" s="2"/>
      <c r="M151" s="14"/>
      <c r="N151" s="10" t="s">
        <v>224</v>
      </c>
      <c r="O151" s="10" t="s">
        <v>224</v>
      </c>
      <c r="P151" s="10" t="s">
        <v>224</v>
      </c>
      <c r="AU151" s="12"/>
      <c r="AV151" s="9">
        <v>0</v>
      </c>
    </row>
    <row r="152" spans="1:48" ht="28.5" customHeight="1" x14ac:dyDescent="0.3">
      <c r="A152" s="10" t="s">
        <v>224</v>
      </c>
      <c r="B152" s="10" t="s">
        <v>224</v>
      </c>
      <c r="C152" s="10" t="s">
        <v>224</v>
      </c>
      <c r="D152" s="2">
        <v>0</v>
      </c>
      <c r="E152" s="6"/>
      <c r="F152" s="2"/>
      <c r="G152" s="6"/>
      <c r="H152" s="2"/>
      <c r="I152" s="6"/>
      <c r="J152" s="2"/>
      <c r="K152" s="6"/>
      <c r="L152" s="2"/>
      <c r="M152" s="14"/>
      <c r="N152" s="10" t="s">
        <v>224</v>
      </c>
      <c r="O152" s="10" t="s">
        <v>224</v>
      </c>
      <c r="P152" s="10" t="s">
        <v>224</v>
      </c>
      <c r="AU152" s="12"/>
      <c r="AV152" s="9">
        <v>0</v>
      </c>
    </row>
    <row r="153" spans="1:48" ht="28.5" customHeight="1" x14ac:dyDescent="0.3">
      <c r="A153" s="10" t="s">
        <v>224</v>
      </c>
      <c r="B153" s="10" t="s">
        <v>224</v>
      </c>
      <c r="C153" s="10" t="s">
        <v>224</v>
      </c>
      <c r="D153" s="2">
        <v>0</v>
      </c>
      <c r="E153" s="6"/>
      <c r="F153" s="2"/>
      <c r="G153" s="6"/>
      <c r="H153" s="2"/>
      <c r="I153" s="6"/>
      <c r="J153" s="2"/>
      <c r="K153" s="6"/>
      <c r="L153" s="2"/>
      <c r="M153" s="14"/>
      <c r="N153" s="10" t="s">
        <v>224</v>
      </c>
      <c r="O153" s="10" t="s">
        <v>224</v>
      </c>
      <c r="P153" s="10" t="s">
        <v>224</v>
      </c>
      <c r="AU153" s="12"/>
      <c r="AV153" s="9">
        <v>0</v>
      </c>
    </row>
    <row r="154" spans="1:48" ht="28.5" customHeight="1" x14ac:dyDescent="0.3">
      <c r="A154" s="10" t="s">
        <v>224</v>
      </c>
      <c r="B154" s="10" t="s">
        <v>224</v>
      </c>
      <c r="C154" s="10" t="s">
        <v>224</v>
      </c>
      <c r="D154" s="2">
        <v>0</v>
      </c>
      <c r="E154" s="6"/>
      <c r="F154" s="2"/>
      <c r="G154" s="6"/>
      <c r="H154" s="2"/>
      <c r="I154" s="6"/>
      <c r="J154" s="2"/>
      <c r="K154" s="6"/>
      <c r="L154" s="2"/>
      <c r="M154" s="14"/>
      <c r="N154" s="10" t="s">
        <v>224</v>
      </c>
      <c r="O154" s="10" t="s">
        <v>224</v>
      </c>
      <c r="P154" s="10" t="s">
        <v>224</v>
      </c>
      <c r="AU154" s="12"/>
      <c r="AV154" s="9">
        <v>0</v>
      </c>
    </row>
    <row r="155" spans="1:48" ht="28.5" customHeight="1" x14ac:dyDescent="0.3">
      <c r="A155" s="10" t="s">
        <v>224</v>
      </c>
      <c r="B155" s="10" t="s">
        <v>224</v>
      </c>
      <c r="C155" s="10" t="s">
        <v>224</v>
      </c>
      <c r="D155" s="2">
        <v>0</v>
      </c>
      <c r="E155" s="6"/>
      <c r="F155" s="2"/>
      <c r="G155" s="6"/>
      <c r="H155" s="2"/>
      <c r="I155" s="6"/>
      <c r="J155" s="2"/>
      <c r="K155" s="6"/>
      <c r="L155" s="2"/>
      <c r="M155" s="14"/>
      <c r="N155" s="10" t="s">
        <v>224</v>
      </c>
      <c r="O155" s="10" t="s">
        <v>224</v>
      </c>
      <c r="P155" s="10" t="s">
        <v>224</v>
      </c>
      <c r="AU155" s="12"/>
      <c r="AV155" s="9">
        <v>0</v>
      </c>
    </row>
    <row r="156" spans="1:48" ht="28.5" customHeight="1" x14ac:dyDescent="0.3">
      <c r="A156" s="10" t="s">
        <v>224</v>
      </c>
      <c r="B156" s="10" t="s">
        <v>224</v>
      </c>
      <c r="C156" s="10" t="s">
        <v>224</v>
      </c>
      <c r="D156" s="2">
        <v>0</v>
      </c>
      <c r="E156" s="6"/>
      <c r="F156" s="2"/>
      <c r="G156" s="6"/>
      <c r="H156" s="2"/>
      <c r="I156" s="6"/>
      <c r="J156" s="2"/>
      <c r="K156" s="6"/>
      <c r="L156" s="2"/>
      <c r="M156" s="14"/>
      <c r="N156" s="10" t="s">
        <v>224</v>
      </c>
      <c r="O156" s="10" t="s">
        <v>224</v>
      </c>
      <c r="P156" s="10" t="s">
        <v>224</v>
      </c>
      <c r="AU156" s="12"/>
      <c r="AV156" s="9">
        <v>0</v>
      </c>
    </row>
    <row r="157" spans="1:48" ht="28.5" customHeight="1" x14ac:dyDescent="0.3">
      <c r="A157" s="10" t="s">
        <v>224</v>
      </c>
      <c r="B157" s="10" t="s">
        <v>224</v>
      </c>
      <c r="C157" s="10" t="s">
        <v>224</v>
      </c>
      <c r="D157" s="2">
        <v>0</v>
      </c>
      <c r="E157" s="6"/>
      <c r="F157" s="2"/>
      <c r="G157" s="6"/>
      <c r="H157" s="2"/>
      <c r="I157" s="6"/>
      <c r="J157" s="2"/>
      <c r="K157" s="6"/>
      <c r="L157" s="2"/>
      <c r="M157" s="14"/>
      <c r="N157" s="10" t="s">
        <v>224</v>
      </c>
      <c r="O157" s="10" t="s">
        <v>224</v>
      </c>
      <c r="P157" s="10" t="s">
        <v>224</v>
      </c>
      <c r="AU157" s="12"/>
      <c r="AV157" s="9">
        <v>0</v>
      </c>
    </row>
    <row r="158" spans="1:48" ht="28.5" customHeight="1" x14ac:dyDescent="0.3">
      <c r="A158" s="10" t="s">
        <v>224</v>
      </c>
      <c r="B158" s="10" t="s">
        <v>224</v>
      </c>
      <c r="C158" s="10" t="s">
        <v>224</v>
      </c>
      <c r="D158" s="2">
        <v>0</v>
      </c>
      <c r="E158" s="6"/>
      <c r="F158" s="2"/>
      <c r="G158" s="6"/>
      <c r="H158" s="2"/>
      <c r="I158" s="6"/>
      <c r="J158" s="2"/>
      <c r="K158" s="6"/>
      <c r="L158" s="2"/>
      <c r="M158" s="14"/>
      <c r="N158" s="10" t="s">
        <v>224</v>
      </c>
      <c r="O158" s="10" t="s">
        <v>224</v>
      </c>
      <c r="P158" s="10" t="s">
        <v>224</v>
      </c>
      <c r="AU158" s="12"/>
      <c r="AV158" s="9">
        <v>0</v>
      </c>
    </row>
    <row r="159" spans="1:48" ht="28.5" customHeight="1" x14ac:dyDescent="0.3">
      <c r="A159" s="10" t="s">
        <v>224</v>
      </c>
      <c r="B159" s="10" t="s">
        <v>224</v>
      </c>
      <c r="C159" s="10" t="s">
        <v>224</v>
      </c>
      <c r="D159" s="2">
        <v>0</v>
      </c>
      <c r="E159" s="6"/>
      <c r="F159" s="2"/>
      <c r="G159" s="6"/>
      <c r="H159" s="2"/>
      <c r="I159" s="6"/>
      <c r="J159" s="2"/>
      <c r="K159" s="6"/>
      <c r="L159" s="2"/>
      <c r="M159" s="14"/>
      <c r="N159" s="10" t="s">
        <v>224</v>
      </c>
      <c r="O159" s="10" t="s">
        <v>224</v>
      </c>
      <c r="P159" s="10" t="s">
        <v>224</v>
      </c>
      <c r="AU159" s="12"/>
      <c r="AV159" s="9">
        <v>0</v>
      </c>
    </row>
    <row r="160" spans="1:48" ht="28.5" customHeight="1" x14ac:dyDescent="0.3">
      <c r="A160" s="10" t="s">
        <v>44</v>
      </c>
      <c r="B160" s="10" t="s">
        <v>224</v>
      </c>
      <c r="C160" s="10" t="s">
        <v>224</v>
      </c>
      <c r="D160" s="10" t="s">
        <v>224</v>
      </c>
      <c r="E160" s="1"/>
      <c r="F160" s="2"/>
      <c r="G160" s="2"/>
      <c r="H160" s="2"/>
      <c r="I160" s="2"/>
      <c r="J160" s="2"/>
      <c r="K160" s="5"/>
      <c r="L160" s="2"/>
      <c r="M160" s="10"/>
    </row>
    <row r="161" spans="1:51" ht="28.5" customHeight="1" x14ac:dyDescent="0.3">
      <c r="A161" s="16" t="s">
        <v>267</v>
      </c>
      <c r="B161" s="10" t="s">
        <v>11</v>
      </c>
      <c r="C161" s="10"/>
      <c r="D161" s="10" t="s">
        <v>224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3" t="s">
        <v>224</v>
      </c>
      <c r="Q161" s="12" t="s">
        <v>65</v>
      </c>
      <c r="R161" s="9">
        <v>110006</v>
      </c>
      <c r="S161" s="9">
        <v>0</v>
      </c>
      <c r="AH161" s="12"/>
    </row>
    <row r="162" spans="1:51" ht="28.5" customHeight="1" x14ac:dyDescent="0.3">
      <c r="A162" s="10" t="s">
        <v>23</v>
      </c>
      <c r="B162" s="3"/>
      <c r="C162" s="10" t="s">
        <v>238</v>
      </c>
      <c r="D162" s="4">
        <v>9</v>
      </c>
      <c r="E162" s="6"/>
      <c r="F162" s="2"/>
      <c r="G162" s="6"/>
      <c r="H162" s="2"/>
      <c r="I162" s="6"/>
      <c r="J162" s="2"/>
      <c r="K162" s="6"/>
      <c r="L162" s="2"/>
      <c r="M162" s="3"/>
      <c r="N162" s="19" t="str">
        <f>HYPERLINK("#일위대가목록!A29","ZA0000000025")</f>
        <v>ZA0000000025</v>
      </c>
      <c r="O162" s="12" t="s">
        <v>224</v>
      </c>
      <c r="P162" s="12" t="s">
        <v>224</v>
      </c>
      <c r="Q162" s="12" t="s">
        <v>65</v>
      </c>
      <c r="R162" s="9">
        <v>110006</v>
      </c>
      <c r="S162" s="9">
        <v>10</v>
      </c>
      <c r="T162" s="12" t="s">
        <v>225</v>
      </c>
      <c r="U162" s="12" t="s">
        <v>206</v>
      </c>
      <c r="V162" s="12" t="s">
        <v>206</v>
      </c>
      <c r="W162" s="12" t="s">
        <v>224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9">
        <v>69</v>
      </c>
      <c r="AJ162" s="9">
        <v>0</v>
      </c>
      <c r="AK162" s="9">
        <v>0</v>
      </c>
      <c r="AL162" s="9">
        <v>0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  <c r="AU162" s="12"/>
      <c r="AV162" s="9">
        <v>100</v>
      </c>
      <c r="AX162" s="15" t="s">
        <v>224</v>
      </c>
      <c r="AY162" s="18" t="str">
        <f>HYPERLINK("#일위대가목록!A29","▶바로가기")</f>
        <v>▶바로가기</v>
      </c>
    </row>
    <row r="163" spans="1:51" ht="28.5" customHeight="1" x14ac:dyDescent="0.3">
      <c r="A163" s="10" t="s">
        <v>104</v>
      </c>
      <c r="B163" s="3"/>
      <c r="C163" s="10" t="s">
        <v>202</v>
      </c>
      <c r="D163" s="4">
        <v>1</v>
      </c>
      <c r="E163" s="6"/>
      <c r="F163" s="2"/>
      <c r="G163" s="6"/>
      <c r="H163" s="2"/>
      <c r="I163" s="6"/>
      <c r="J163" s="2"/>
      <c r="K163" s="6"/>
      <c r="L163" s="2"/>
      <c r="M163" s="3"/>
      <c r="N163" s="19" t="str">
        <f>HYPERLINK("#일위대가목록!A30","ZA0000000026")</f>
        <v>ZA0000000026</v>
      </c>
      <c r="O163" s="12" t="s">
        <v>224</v>
      </c>
      <c r="P163" s="12" t="s">
        <v>224</v>
      </c>
      <c r="Q163" s="12" t="s">
        <v>65</v>
      </c>
      <c r="R163" s="9">
        <v>110006</v>
      </c>
      <c r="S163" s="9">
        <v>20</v>
      </c>
      <c r="T163" s="12" t="s">
        <v>225</v>
      </c>
      <c r="U163" s="12" t="s">
        <v>206</v>
      </c>
      <c r="V163" s="12" t="s">
        <v>206</v>
      </c>
      <c r="W163" s="12" t="s">
        <v>224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69</v>
      </c>
      <c r="AJ163" s="9">
        <v>0</v>
      </c>
      <c r="AK163" s="9">
        <v>0</v>
      </c>
      <c r="AL163" s="9">
        <v>0</v>
      </c>
      <c r="AM163" s="9">
        <v>0</v>
      </c>
      <c r="AN163" s="9">
        <v>0</v>
      </c>
      <c r="AO163" s="9">
        <v>0</v>
      </c>
      <c r="AP163" s="9">
        <v>0</v>
      </c>
      <c r="AQ163" s="9">
        <v>0</v>
      </c>
      <c r="AR163" s="9">
        <v>0</v>
      </c>
      <c r="AS163" s="9">
        <v>0</v>
      </c>
      <c r="AT163" s="9">
        <v>0</v>
      </c>
      <c r="AU163" s="12"/>
      <c r="AV163" s="9">
        <v>100</v>
      </c>
      <c r="AX163" s="15" t="s">
        <v>224</v>
      </c>
      <c r="AY163" s="18" t="str">
        <f>HYPERLINK("#일위대가목록!A30","▶바로가기")</f>
        <v>▶바로가기</v>
      </c>
    </row>
    <row r="164" spans="1:51" ht="28.5" customHeight="1" x14ac:dyDescent="0.3">
      <c r="A164" s="10" t="s">
        <v>291</v>
      </c>
      <c r="B164" s="3"/>
      <c r="C164" s="10" t="s">
        <v>246</v>
      </c>
      <c r="D164" s="4">
        <v>4</v>
      </c>
      <c r="E164" s="6"/>
      <c r="F164" s="2"/>
      <c r="G164" s="6"/>
      <c r="H164" s="2"/>
      <c r="I164" s="6"/>
      <c r="J164" s="2"/>
      <c r="K164" s="6"/>
      <c r="L164" s="2"/>
      <c r="M164" s="3"/>
      <c r="N164" s="19" t="str">
        <f>HYPERLINK("#일위대가목록!A31","ZA0000000029")</f>
        <v>ZA0000000029</v>
      </c>
      <c r="O164" s="12" t="s">
        <v>224</v>
      </c>
      <c r="P164" s="12" t="s">
        <v>224</v>
      </c>
      <c r="Q164" s="12" t="s">
        <v>65</v>
      </c>
      <c r="R164" s="9">
        <v>110006</v>
      </c>
      <c r="S164" s="9">
        <v>30</v>
      </c>
      <c r="T164" s="12" t="s">
        <v>225</v>
      </c>
      <c r="U164" s="12" t="s">
        <v>206</v>
      </c>
      <c r="V164" s="12" t="s">
        <v>206</v>
      </c>
      <c r="W164" s="12" t="s">
        <v>224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69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12"/>
      <c r="AV164" s="9">
        <v>100</v>
      </c>
      <c r="AX164" s="15" t="s">
        <v>224</v>
      </c>
      <c r="AY164" s="18" t="str">
        <f>HYPERLINK("#일위대가목록!A31","▶바로가기")</f>
        <v>▶바로가기</v>
      </c>
    </row>
    <row r="165" spans="1:51" ht="28.5" customHeight="1" x14ac:dyDescent="0.3">
      <c r="A165" s="10" t="s">
        <v>114</v>
      </c>
      <c r="B165" s="3" t="s">
        <v>102</v>
      </c>
      <c r="C165" s="10" t="s">
        <v>202</v>
      </c>
      <c r="D165" s="4">
        <v>1</v>
      </c>
      <c r="E165" s="6"/>
      <c r="F165" s="2"/>
      <c r="G165" s="6"/>
      <c r="H165" s="2"/>
      <c r="I165" s="6"/>
      <c r="J165" s="2"/>
      <c r="K165" s="6"/>
      <c r="L165" s="2"/>
      <c r="M165" s="3"/>
      <c r="N165" s="19" t="str">
        <f>HYPERLINK("#단가대비표!B77","ZA00000000000029")</f>
        <v>ZA00000000000029</v>
      </c>
      <c r="O165" s="12" t="s">
        <v>224</v>
      </c>
      <c r="P165" s="12" t="s">
        <v>224</v>
      </c>
      <c r="Q165" s="12" t="s">
        <v>65</v>
      </c>
      <c r="R165" s="9">
        <v>110006</v>
      </c>
      <c r="S165" s="9">
        <v>40</v>
      </c>
      <c r="T165" s="12" t="s">
        <v>206</v>
      </c>
      <c r="U165" s="12" t="s">
        <v>206</v>
      </c>
      <c r="V165" s="12" t="s">
        <v>225</v>
      </c>
      <c r="W165" s="12" t="s">
        <v>224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69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  <c r="AU165" s="12"/>
      <c r="AV165" s="9">
        <v>100</v>
      </c>
      <c r="AX165" s="15" t="s">
        <v>224</v>
      </c>
      <c r="AY165" s="18" t="str">
        <f>HYPERLINK("#단가대비표!B77","▶바로가기")</f>
        <v>▶바로가기</v>
      </c>
    </row>
    <row r="166" spans="1:51" ht="28.5" customHeight="1" x14ac:dyDescent="0.3">
      <c r="A166" s="10" t="s">
        <v>93</v>
      </c>
      <c r="B166" s="3" t="s">
        <v>40</v>
      </c>
      <c r="C166" s="10" t="s">
        <v>202</v>
      </c>
      <c r="D166" s="4">
        <v>6</v>
      </c>
      <c r="E166" s="6"/>
      <c r="F166" s="2"/>
      <c r="G166" s="6"/>
      <c r="H166" s="2"/>
      <c r="I166" s="6"/>
      <c r="J166" s="2"/>
      <c r="K166" s="6"/>
      <c r="L166" s="2"/>
      <c r="M166" s="3"/>
      <c r="N166" s="19" t="str">
        <f>HYPERLINK("#일위대가목록!A32","ZA0000000024")</f>
        <v>ZA0000000024</v>
      </c>
      <c r="O166" s="12" t="s">
        <v>224</v>
      </c>
      <c r="P166" s="12" t="s">
        <v>224</v>
      </c>
      <c r="Q166" s="12" t="s">
        <v>65</v>
      </c>
      <c r="R166" s="9">
        <v>110006</v>
      </c>
      <c r="S166" s="9">
        <v>45</v>
      </c>
      <c r="T166" s="12" t="s">
        <v>225</v>
      </c>
      <c r="U166" s="12" t="s">
        <v>206</v>
      </c>
      <c r="V166" s="12" t="s">
        <v>206</v>
      </c>
      <c r="W166" s="12" t="s">
        <v>224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69</v>
      </c>
      <c r="AJ166" s="9">
        <v>0</v>
      </c>
      <c r="AK166" s="9">
        <v>0</v>
      </c>
      <c r="AL166" s="9">
        <v>0</v>
      </c>
      <c r="AM166" s="9">
        <v>0</v>
      </c>
      <c r="AN166" s="9">
        <v>0</v>
      </c>
      <c r="AO166" s="9">
        <v>0</v>
      </c>
      <c r="AP166" s="9">
        <v>0</v>
      </c>
      <c r="AQ166" s="9">
        <v>0</v>
      </c>
      <c r="AR166" s="9">
        <v>0</v>
      </c>
      <c r="AS166" s="9">
        <v>0</v>
      </c>
      <c r="AT166" s="9">
        <v>0</v>
      </c>
      <c r="AU166" s="12"/>
      <c r="AV166" s="9">
        <v>100</v>
      </c>
      <c r="AX166" s="15" t="s">
        <v>224</v>
      </c>
      <c r="AY166" s="18" t="str">
        <f>HYPERLINK("#일위대가목록!A32","▶바로가기")</f>
        <v>▶바로가기</v>
      </c>
    </row>
    <row r="167" spans="1:51" ht="28.5" customHeight="1" x14ac:dyDescent="0.3">
      <c r="A167" s="10" t="s">
        <v>188</v>
      </c>
      <c r="B167" s="3" t="s">
        <v>19</v>
      </c>
      <c r="C167" s="10" t="s">
        <v>238</v>
      </c>
      <c r="D167" s="4">
        <v>32.200000000000003</v>
      </c>
      <c r="E167" s="6"/>
      <c r="F167" s="2"/>
      <c r="G167" s="6"/>
      <c r="H167" s="2"/>
      <c r="I167" s="6"/>
      <c r="J167" s="2"/>
      <c r="K167" s="6"/>
      <c r="L167" s="2"/>
      <c r="M167" s="3"/>
      <c r="N167" s="19" t="str">
        <f>HYPERLINK("#일위대가목록!A33","ZA0000000023")</f>
        <v>ZA0000000023</v>
      </c>
      <c r="O167" s="12" t="s">
        <v>224</v>
      </c>
      <c r="P167" s="12" t="s">
        <v>224</v>
      </c>
      <c r="Q167" s="12" t="s">
        <v>65</v>
      </c>
      <c r="R167" s="9">
        <v>110006</v>
      </c>
      <c r="S167" s="9">
        <v>50</v>
      </c>
      <c r="T167" s="12" t="s">
        <v>225</v>
      </c>
      <c r="U167" s="12" t="s">
        <v>206</v>
      </c>
      <c r="V167" s="12" t="s">
        <v>206</v>
      </c>
      <c r="W167" s="12" t="s">
        <v>224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9">
        <v>0</v>
      </c>
      <c r="AH167" s="9">
        <v>0</v>
      </c>
      <c r="AI167" s="9">
        <v>69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9">
        <v>0</v>
      </c>
      <c r="AP167" s="9">
        <v>0</v>
      </c>
      <c r="AQ167" s="9">
        <v>0</v>
      </c>
      <c r="AR167" s="9">
        <v>0</v>
      </c>
      <c r="AS167" s="9">
        <v>0</v>
      </c>
      <c r="AT167" s="9">
        <v>0</v>
      </c>
      <c r="AU167" s="12"/>
      <c r="AV167" s="9">
        <v>100</v>
      </c>
      <c r="AX167" s="15" t="s">
        <v>224</v>
      </c>
      <c r="AY167" s="18" t="str">
        <f>HYPERLINK("#일위대가목록!A33","▶바로가기")</f>
        <v>▶바로가기</v>
      </c>
    </row>
    <row r="168" spans="1:51" ht="28.5" customHeight="1" x14ac:dyDescent="0.3">
      <c r="A168" s="10" t="s">
        <v>120</v>
      </c>
      <c r="B168" s="3" t="s">
        <v>252</v>
      </c>
      <c r="C168" s="10" t="s">
        <v>238</v>
      </c>
      <c r="D168" s="4">
        <v>36</v>
      </c>
      <c r="E168" s="6"/>
      <c r="F168" s="2"/>
      <c r="G168" s="6"/>
      <c r="H168" s="2"/>
      <c r="I168" s="6"/>
      <c r="J168" s="2"/>
      <c r="K168" s="6"/>
      <c r="L168" s="2"/>
      <c r="M168" s="3"/>
      <c r="N168" s="19" t="str">
        <f>HYPERLINK("#단가대비표!B73","813J071000000571")</f>
        <v>813J071000000571</v>
      </c>
      <c r="O168" s="12" t="s">
        <v>224</v>
      </c>
      <c r="P168" s="12" t="s">
        <v>224</v>
      </c>
      <c r="Q168" s="12" t="s">
        <v>65</v>
      </c>
      <c r="R168" s="9">
        <v>110006</v>
      </c>
      <c r="S168" s="9">
        <v>55</v>
      </c>
      <c r="T168" s="12" t="s">
        <v>206</v>
      </c>
      <c r="U168" s="12" t="s">
        <v>206</v>
      </c>
      <c r="V168" s="12" t="s">
        <v>225</v>
      </c>
      <c r="W168" s="12" t="s">
        <v>224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69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  <c r="AU168" s="12" t="s">
        <v>224</v>
      </c>
      <c r="AV168" s="9">
        <v>100</v>
      </c>
      <c r="AX168" s="15" t="s">
        <v>224</v>
      </c>
      <c r="AY168" s="18" t="str">
        <f>HYPERLINK("#단가대비표!B73","▶바로가기")</f>
        <v>▶바로가기</v>
      </c>
    </row>
    <row r="169" spans="1:51" ht="28.5" customHeight="1" x14ac:dyDescent="0.3">
      <c r="A169" s="10" t="s">
        <v>87</v>
      </c>
      <c r="B169" s="3" t="s">
        <v>221</v>
      </c>
      <c r="C169" s="10" t="s">
        <v>238</v>
      </c>
      <c r="D169" s="4">
        <v>7</v>
      </c>
      <c r="E169" s="6"/>
      <c r="F169" s="2"/>
      <c r="G169" s="6"/>
      <c r="H169" s="2"/>
      <c r="I169" s="6"/>
      <c r="J169" s="2"/>
      <c r="K169" s="6"/>
      <c r="L169" s="2"/>
      <c r="M169" s="3"/>
      <c r="N169" s="19" t="str">
        <f>HYPERLINK("#일위대가목록!A34","ZA0000000027")</f>
        <v>ZA0000000027</v>
      </c>
      <c r="O169" s="11" t="s">
        <v>224</v>
      </c>
      <c r="P169" s="11" t="s">
        <v>224</v>
      </c>
      <c r="Q169" s="12" t="s">
        <v>65</v>
      </c>
      <c r="R169" s="9">
        <v>110006</v>
      </c>
      <c r="S169" s="9">
        <v>60</v>
      </c>
      <c r="T169" s="12" t="s">
        <v>225</v>
      </c>
      <c r="U169" s="12" t="s">
        <v>206</v>
      </c>
      <c r="V169" s="12" t="s">
        <v>206</v>
      </c>
      <c r="W169" s="12" t="s">
        <v>224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9">
        <v>69</v>
      </c>
      <c r="AJ169" s="9">
        <v>0</v>
      </c>
      <c r="AK169" s="9">
        <v>0</v>
      </c>
      <c r="AL169" s="9">
        <v>0</v>
      </c>
      <c r="AM169" s="9">
        <v>0</v>
      </c>
      <c r="AN169" s="9">
        <v>0</v>
      </c>
      <c r="AO169" s="9">
        <v>0</v>
      </c>
      <c r="AP169" s="9">
        <v>0</v>
      </c>
      <c r="AQ169" s="9">
        <v>0</v>
      </c>
      <c r="AR169" s="9">
        <v>0</v>
      </c>
      <c r="AS169" s="9">
        <v>0</v>
      </c>
      <c r="AT169" s="9">
        <v>0</v>
      </c>
      <c r="AU169" s="12"/>
      <c r="AV169" s="9">
        <v>100</v>
      </c>
      <c r="AX169" s="15" t="s">
        <v>224</v>
      </c>
      <c r="AY169" s="18" t="str">
        <f>HYPERLINK("#일위대가목록!A34","▶바로가기")</f>
        <v>▶바로가기</v>
      </c>
    </row>
    <row r="170" spans="1:51" ht="28.5" customHeight="1" x14ac:dyDescent="0.3">
      <c r="A170" s="10" t="s">
        <v>224</v>
      </c>
      <c r="B170" s="10" t="s">
        <v>224</v>
      </c>
      <c r="C170" s="10" t="s">
        <v>224</v>
      </c>
      <c r="D170" s="2">
        <v>0</v>
      </c>
      <c r="E170" s="6"/>
      <c r="F170" s="2"/>
      <c r="G170" s="6"/>
      <c r="H170" s="2"/>
      <c r="I170" s="6"/>
      <c r="J170" s="2"/>
      <c r="K170" s="6"/>
      <c r="L170" s="2"/>
      <c r="M170" s="14"/>
      <c r="N170" s="10" t="s">
        <v>224</v>
      </c>
      <c r="O170" s="10" t="s">
        <v>224</v>
      </c>
      <c r="P170" s="10" t="s">
        <v>224</v>
      </c>
      <c r="AU170" s="12"/>
      <c r="AV170" s="9">
        <v>0</v>
      </c>
    </row>
    <row r="171" spans="1:51" ht="28.5" customHeight="1" x14ac:dyDescent="0.3">
      <c r="A171" s="10" t="s">
        <v>224</v>
      </c>
      <c r="B171" s="10" t="s">
        <v>224</v>
      </c>
      <c r="C171" s="10" t="s">
        <v>224</v>
      </c>
      <c r="D171" s="2">
        <v>0</v>
      </c>
      <c r="E171" s="6"/>
      <c r="F171" s="2"/>
      <c r="G171" s="6"/>
      <c r="H171" s="2"/>
      <c r="I171" s="6"/>
      <c r="J171" s="2"/>
      <c r="K171" s="6"/>
      <c r="L171" s="2"/>
      <c r="M171" s="14"/>
      <c r="N171" s="10" t="s">
        <v>224</v>
      </c>
      <c r="O171" s="10" t="s">
        <v>224</v>
      </c>
      <c r="P171" s="10" t="s">
        <v>224</v>
      </c>
      <c r="AU171" s="12"/>
      <c r="AV171" s="9">
        <v>0</v>
      </c>
    </row>
    <row r="172" spans="1:51" ht="28.5" customHeight="1" x14ac:dyDescent="0.3">
      <c r="A172" s="10" t="s">
        <v>224</v>
      </c>
      <c r="B172" s="10" t="s">
        <v>224</v>
      </c>
      <c r="C172" s="10" t="s">
        <v>224</v>
      </c>
      <c r="D172" s="2">
        <v>0</v>
      </c>
      <c r="E172" s="6"/>
      <c r="F172" s="2"/>
      <c r="G172" s="6"/>
      <c r="H172" s="2"/>
      <c r="I172" s="6"/>
      <c r="J172" s="2"/>
      <c r="K172" s="6"/>
      <c r="L172" s="2"/>
      <c r="M172" s="14"/>
      <c r="N172" s="10" t="s">
        <v>224</v>
      </c>
      <c r="O172" s="10" t="s">
        <v>224</v>
      </c>
      <c r="P172" s="10" t="s">
        <v>224</v>
      </c>
      <c r="AU172" s="12"/>
      <c r="AV172" s="9">
        <v>0</v>
      </c>
    </row>
    <row r="173" spans="1:51" ht="28.5" customHeight="1" x14ac:dyDescent="0.3">
      <c r="A173" s="10" t="s">
        <v>224</v>
      </c>
      <c r="B173" s="10" t="s">
        <v>224</v>
      </c>
      <c r="C173" s="10" t="s">
        <v>224</v>
      </c>
      <c r="D173" s="2">
        <v>0</v>
      </c>
      <c r="E173" s="6"/>
      <c r="F173" s="2"/>
      <c r="G173" s="6"/>
      <c r="H173" s="2"/>
      <c r="I173" s="6"/>
      <c r="J173" s="2"/>
      <c r="K173" s="6"/>
      <c r="L173" s="2"/>
      <c r="M173" s="14"/>
      <c r="N173" s="10" t="s">
        <v>224</v>
      </c>
      <c r="O173" s="10" t="s">
        <v>224</v>
      </c>
      <c r="P173" s="10" t="s">
        <v>224</v>
      </c>
      <c r="AU173" s="12"/>
      <c r="AV173" s="9">
        <v>0</v>
      </c>
    </row>
    <row r="174" spans="1:51" ht="28.5" customHeight="1" x14ac:dyDescent="0.3">
      <c r="A174" s="10" t="s">
        <v>224</v>
      </c>
      <c r="B174" s="10" t="s">
        <v>224</v>
      </c>
      <c r="C174" s="10" t="s">
        <v>224</v>
      </c>
      <c r="D174" s="2">
        <v>0</v>
      </c>
      <c r="E174" s="6"/>
      <c r="F174" s="2"/>
      <c r="G174" s="6"/>
      <c r="H174" s="2"/>
      <c r="I174" s="6"/>
      <c r="J174" s="2"/>
      <c r="K174" s="6"/>
      <c r="L174" s="2"/>
      <c r="M174" s="14"/>
      <c r="N174" s="10" t="s">
        <v>224</v>
      </c>
      <c r="O174" s="10" t="s">
        <v>224</v>
      </c>
      <c r="P174" s="10" t="s">
        <v>224</v>
      </c>
      <c r="AU174" s="12"/>
      <c r="AV174" s="9">
        <v>0</v>
      </c>
    </row>
    <row r="175" spans="1:51" ht="28.5" customHeight="1" x14ac:dyDescent="0.3">
      <c r="A175" s="10" t="s">
        <v>224</v>
      </c>
      <c r="B175" s="10" t="s">
        <v>224</v>
      </c>
      <c r="C175" s="10" t="s">
        <v>224</v>
      </c>
      <c r="D175" s="2">
        <v>0</v>
      </c>
      <c r="E175" s="6"/>
      <c r="F175" s="2"/>
      <c r="G175" s="6"/>
      <c r="H175" s="2"/>
      <c r="I175" s="6"/>
      <c r="J175" s="2"/>
      <c r="K175" s="6"/>
      <c r="L175" s="2"/>
      <c r="M175" s="14"/>
      <c r="N175" s="10" t="s">
        <v>224</v>
      </c>
      <c r="O175" s="10" t="s">
        <v>224</v>
      </c>
      <c r="P175" s="10" t="s">
        <v>224</v>
      </c>
      <c r="AU175" s="12"/>
      <c r="AV175" s="9">
        <v>0</v>
      </c>
    </row>
    <row r="176" spans="1:51" ht="28.5" customHeight="1" x14ac:dyDescent="0.3">
      <c r="A176" s="10" t="s">
        <v>224</v>
      </c>
      <c r="B176" s="10" t="s">
        <v>224</v>
      </c>
      <c r="C176" s="10" t="s">
        <v>224</v>
      </c>
      <c r="D176" s="2">
        <v>0</v>
      </c>
      <c r="E176" s="6"/>
      <c r="F176" s="2"/>
      <c r="G176" s="6"/>
      <c r="H176" s="2"/>
      <c r="I176" s="6"/>
      <c r="J176" s="2"/>
      <c r="K176" s="6"/>
      <c r="L176" s="2"/>
      <c r="M176" s="14"/>
      <c r="N176" s="10" t="s">
        <v>224</v>
      </c>
      <c r="O176" s="10" t="s">
        <v>224</v>
      </c>
      <c r="P176" s="10" t="s">
        <v>224</v>
      </c>
      <c r="AU176" s="12"/>
      <c r="AV176" s="9">
        <v>0</v>
      </c>
    </row>
    <row r="177" spans="1:51" ht="28.5" customHeight="1" x14ac:dyDescent="0.3">
      <c r="A177" s="10" t="s">
        <v>224</v>
      </c>
      <c r="B177" s="10" t="s">
        <v>224</v>
      </c>
      <c r="C177" s="10" t="s">
        <v>224</v>
      </c>
      <c r="D177" s="2">
        <v>0</v>
      </c>
      <c r="E177" s="6"/>
      <c r="F177" s="2"/>
      <c r="G177" s="6"/>
      <c r="H177" s="2"/>
      <c r="I177" s="6"/>
      <c r="J177" s="2"/>
      <c r="K177" s="6"/>
      <c r="L177" s="2"/>
      <c r="M177" s="14"/>
      <c r="N177" s="10" t="s">
        <v>224</v>
      </c>
      <c r="O177" s="10" t="s">
        <v>224</v>
      </c>
      <c r="P177" s="10" t="s">
        <v>224</v>
      </c>
      <c r="AU177" s="12"/>
      <c r="AV177" s="9">
        <v>0</v>
      </c>
    </row>
    <row r="178" spans="1:51" ht="28.5" customHeight="1" x14ac:dyDescent="0.3">
      <c r="A178" s="10" t="s">
        <v>224</v>
      </c>
      <c r="B178" s="10" t="s">
        <v>224</v>
      </c>
      <c r="C178" s="10" t="s">
        <v>224</v>
      </c>
      <c r="D178" s="2">
        <v>0</v>
      </c>
      <c r="E178" s="6"/>
      <c r="F178" s="2"/>
      <c r="G178" s="6"/>
      <c r="H178" s="2"/>
      <c r="I178" s="6"/>
      <c r="J178" s="2"/>
      <c r="K178" s="6"/>
      <c r="L178" s="2"/>
      <c r="M178" s="14"/>
      <c r="N178" s="10" t="s">
        <v>224</v>
      </c>
      <c r="O178" s="10" t="s">
        <v>224</v>
      </c>
      <c r="P178" s="10" t="s">
        <v>224</v>
      </c>
      <c r="AU178" s="12"/>
      <c r="AV178" s="9">
        <v>0</v>
      </c>
    </row>
    <row r="179" spans="1:51" ht="28.5" customHeight="1" x14ac:dyDescent="0.3">
      <c r="A179" s="10" t="s">
        <v>224</v>
      </c>
      <c r="B179" s="10" t="s">
        <v>224</v>
      </c>
      <c r="C179" s="10" t="s">
        <v>224</v>
      </c>
      <c r="D179" s="2">
        <v>0</v>
      </c>
      <c r="E179" s="6"/>
      <c r="F179" s="2"/>
      <c r="G179" s="6"/>
      <c r="H179" s="2"/>
      <c r="I179" s="6"/>
      <c r="J179" s="2"/>
      <c r="K179" s="6"/>
      <c r="L179" s="2"/>
      <c r="M179" s="14"/>
      <c r="N179" s="10" t="s">
        <v>224</v>
      </c>
      <c r="O179" s="10" t="s">
        <v>224</v>
      </c>
      <c r="P179" s="10" t="s">
        <v>224</v>
      </c>
      <c r="AU179" s="12"/>
      <c r="AV179" s="9">
        <v>0</v>
      </c>
    </row>
    <row r="180" spans="1:51" ht="28.5" customHeight="1" x14ac:dyDescent="0.3">
      <c r="A180" s="10" t="s">
        <v>224</v>
      </c>
      <c r="B180" s="10" t="s">
        <v>224</v>
      </c>
      <c r="C180" s="10" t="s">
        <v>224</v>
      </c>
      <c r="D180" s="2">
        <v>0</v>
      </c>
      <c r="E180" s="6"/>
      <c r="F180" s="2"/>
      <c r="G180" s="6"/>
      <c r="H180" s="2"/>
      <c r="I180" s="6"/>
      <c r="J180" s="2"/>
      <c r="K180" s="6"/>
      <c r="L180" s="2"/>
      <c r="M180" s="14"/>
      <c r="N180" s="10" t="s">
        <v>224</v>
      </c>
      <c r="O180" s="10" t="s">
        <v>224</v>
      </c>
      <c r="P180" s="10" t="s">
        <v>224</v>
      </c>
      <c r="AU180" s="12"/>
      <c r="AV180" s="9">
        <v>0</v>
      </c>
    </row>
    <row r="181" spans="1:51" ht="28.5" customHeight="1" x14ac:dyDescent="0.3">
      <c r="A181" s="10" t="s">
        <v>224</v>
      </c>
      <c r="B181" s="10" t="s">
        <v>224</v>
      </c>
      <c r="C181" s="10" t="s">
        <v>224</v>
      </c>
      <c r="D181" s="2">
        <v>0</v>
      </c>
      <c r="E181" s="6"/>
      <c r="F181" s="2"/>
      <c r="G181" s="6"/>
      <c r="H181" s="2"/>
      <c r="I181" s="6"/>
      <c r="J181" s="2"/>
      <c r="K181" s="6"/>
      <c r="L181" s="2"/>
      <c r="M181" s="14"/>
      <c r="N181" s="10" t="s">
        <v>224</v>
      </c>
      <c r="O181" s="10" t="s">
        <v>224</v>
      </c>
      <c r="P181" s="10" t="s">
        <v>224</v>
      </c>
      <c r="AU181" s="12"/>
      <c r="AV181" s="9">
        <v>0</v>
      </c>
    </row>
    <row r="182" spans="1:51" ht="28.5" customHeight="1" x14ac:dyDescent="0.3">
      <c r="A182" s="10" t="s">
        <v>224</v>
      </c>
      <c r="B182" s="10" t="s">
        <v>224</v>
      </c>
      <c r="C182" s="10" t="s">
        <v>224</v>
      </c>
      <c r="D182" s="2">
        <v>0</v>
      </c>
      <c r="E182" s="6"/>
      <c r="F182" s="2"/>
      <c r="G182" s="6"/>
      <c r="H182" s="2"/>
      <c r="I182" s="6"/>
      <c r="J182" s="2"/>
      <c r="K182" s="6"/>
      <c r="L182" s="2"/>
      <c r="M182" s="14"/>
      <c r="N182" s="10" t="s">
        <v>224</v>
      </c>
      <c r="O182" s="10" t="s">
        <v>224</v>
      </c>
      <c r="P182" s="10" t="s">
        <v>224</v>
      </c>
      <c r="AU182" s="12"/>
      <c r="AV182" s="9">
        <v>0</v>
      </c>
    </row>
    <row r="183" spans="1:51" ht="28.5" customHeight="1" x14ac:dyDescent="0.3">
      <c r="A183" s="10" t="s">
        <v>224</v>
      </c>
      <c r="B183" s="10" t="s">
        <v>224</v>
      </c>
      <c r="C183" s="10" t="s">
        <v>224</v>
      </c>
      <c r="D183" s="2">
        <v>0</v>
      </c>
      <c r="E183" s="6"/>
      <c r="F183" s="2"/>
      <c r="G183" s="6"/>
      <c r="H183" s="2"/>
      <c r="I183" s="6"/>
      <c r="J183" s="2"/>
      <c r="K183" s="6"/>
      <c r="L183" s="2"/>
      <c r="M183" s="14"/>
      <c r="N183" s="10" t="s">
        <v>224</v>
      </c>
      <c r="O183" s="10" t="s">
        <v>224</v>
      </c>
      <c r="P183" s="10" t="s">
        <v>224</v>
      </c>
      <c r="AU183" s="12"/>
      <c r="AV183" s="9">
        <v>0</v>
      </c>
    </row>
    <row r="184" spans="1:51" ht="28.5" customHeight="1" x14ac:dyDescent="0.3">
      <c r="A184" s="10" t="s">
        <v>224</v>
      </c>
      <c r="B184" s="10" t="s">
        <v>224</v>
      </c>
      <c r="C184" s="10" t="s">
        <v>224</v>
      </c>
      <c r="D184" s="2">
        <v>0</v>
      </c>
      <c r="E184" s="6"/>
      <c r="F184" s="2"/>
      <c r="G184" s="6"/>
      <c r="H184" s="2"/>
      <c r="I184" s="6"/>
      <c r="J184" s="2"/>
      <c r="K184" s="6"/>
      <c r="L184" s="2"/>
      <c r="M184" s="14"/>
      <c r="N184" s="10" t="s">
        <v>224</v>
      </c>
      <c r="O184" s="10" t="s">
        <v>224</v>
      </c>
      <c r="P184" s="10" t="s">
        <v>224</v>
      </c>
      <c r="AU184" s="12"/>
      <c r="AV184" s="9">
        <v>0</v>
      </c>
    </row>
    <row r="185" spans="1:51" ht="28.5" customHeight="1" x14ac:dyDescent="0.3">
      <c r="A185" s="10" t="s">
        <v>224</v>
      </c>
      <c r="B185" s="10" t="s">
        <v>224</v>
      </c>
      <c r="C185" s="10" t="s">
        <v>224</v>
      </c>
      <c r="D185" s="2">
        <v>0</v>
      </c>
      <c r="E185" s="6"/>
      <c r="F185" s="2"/>
      <c r="G185" s="6"/>
      <c r="H185" s="2"/>
      <c r="I185" s="6"/>
      <c r="J185" s="2"/>
      <c r="K185" s="6"/>
      <c r="L185" s="2"/>
      <c r="M185" s="14"/>
      <c r="N185" s="10" t="s">
        <v>224</v>
      </c>
      <c r="O185" s="10" t="s">
        <v>224</v>
      </c>
      <c r="P185" s="10" t="s">
        <v>224</v>
      </c>
      <c r="AU185" s="12"/>
      <c r="AV185" s="9">
        <v>0</v>
      </c>
    </row>
    <row r="186" spans="1:51" ht="28.5" customHeight="1" x14ac:dyDescent="0.3">
      <c r="A186" s="10" t="s">
        <v>44</v>
      </c>
      <c r="B186" s="10" t="s">
        <v>224</v>
      </c>
      <c r="C186" s="10" t="s">
        <v>224</v>
      </c>
      <c r="D186" s="10" t="s">
        <v>224</v>
      </c>
      <c r="E186" s="1"/>
      <c r="F186" s="2"/>
      <c r="G186" s="2"/>
      <c r="H186" s="2"/>
      <c r="I186" s="2"/>
      <c r="J186" s="2"/>
      <c r="K186" s="5"/>
      <c r="L186" s="2"/>
      <c r="M186" s="10"/>
    </row>
    <row r="187" spans="1:51" ht="28.5" customHeight="1" x14ac:dyDescent="0.3">
      <c r="A187" s="16" t="s">
        <v>286</v>
      </c>
      <c r="B187" s="10" t="s">
        <v>11</v>
      </c>
      <c r="C187" s="10"/>
      <c r="D187" s="10" t="s">
        <v>224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3" t="s">
        <v>224</v>
      </c>
      <c r="Q187" s="12" t="s">
        <v>50</v>
      </c>
      <c r="R187" s="9">
        <v>110007</v>
      </c>
      <c r="S187" s="9">
        <v>0</v>
      </c>
      <c r="AH187" s="12"/>
    </row>
    <row r="188" spans="1:51" ht="28.5" customHeight="1" x14ac:dyDescent="0.3">
      <c r="A188" s="10" t="s">
        <v>271</v>
      </c>
      <c r="B188" s="3"/>
      <c r="C188" s="10" t="s">
        <v>219</v>
      </c>
      <c r="D188" s="4">
        <v>1</v>
      </c>
      <c r="E188" s="6"/>
      <c r="F188" s="2"/>
      <c r="G188" s="6"/>
      <c r="H188" s="2"/>
      <c r="I188" s="6"/>
      <c r="J188" s="2"/>
      <c r="K188" s="6"/>
      <c r="L188" s="2"/>
      <c r="M188" s="3"/>
      <c r="N188" s="19" t="str">
        <f>HYPERLINK("#단가대비표!B78","ZA00000000000034")</f>
        <v>ZA00000000000034</v>
      </c>
      <c r="O188" s="12" t="s">
        <v>224</v>
      </c>
      <c r="P188" s="12" t="s">
        <v>224</v>
      </c>
      <c r="Q188" s="12" t="s">
        <v>50</v>
      </c>
      <c r="R188" s="9">
        <v>110007</v>
      </c>
      <c r="S188" s="9">
        <v>5</v>
      </c>
      <c r="T188" s="12" t="s">
        <v>206</v>
      </c>
      <c r="U188" s="12" t="s">
        <v>206</v>
      </c>
      <c r="V188" s="12" t="s">
        <v>225</v>
      </c>
      <c r="W188" s="12" t="s">
        <v>224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78</v>
      </c>
      <c r="AJ188" s="9">
        <v>0</v>
      </c>
      <c r="AK188" s="9">
        <v>0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12"/>
      <c r="AV188" s="9">
        <v>100</v>
      </c>
      <c r="AX188" s="15" t="s">
        <v>224</v>
      </c>
      <c r="AY188" s="18" t="str">
        <f>HYPERLINK("#단가대비표!B78","▶바로가기")</f>
        <v>▶바로가기</v>
      </c>
    </row>
    <row r="189" spans="1:51" ht="28.5" customHeight="1" x14ac:dyDescent="0.3">
      <c r="A189" s="10" t="s">
        <v>266</v>
      </c>
      <c r="B189" s="3" t="s">
        <v>162</v>
      </c>
      <c r="C189" s="10" t="s">
        <v>202</v>
      </c>
      <c r="D189" s="4">
        <v>2</v>
      </c>
      <c r="E189" s="6"/>
      <c r="F189" s="2"/>
      <c r="G189" s="6"/>
      <c r="H189" s="2"/>
      <c r="I189" s="6"/>
      <c r="J189" s="2"/>
      <c r="K189" s="6"/>
      <c r="L189" s="2"/>
      <c r="M189" s="3"/>
      <c r="N189" s="19" t="str">
        <f>HYPERLINK("#일위대가목록!A35","ZA0000000032")</f>
        <v>ZA0000000032</v>
      </c>
      <c r="O189" s="12" t="s">
        <v>224</v>
      </c>
      <c r="P189" s="12" t="s">
        <v>224</v>
      </c>
      <c r="Q189" s="12" t="s">
        <v>50</v>
      </c>
      <c r="R189" s="9">
        <v>110007</v>
      </c>
      <c r="S189" s="9">
        <v>10</v>
      </c>
      <c r="T189" s="12" t="s">
        <v>225</v>
      </c>
      <c r="U189" s="12" t="s">
        <v>206</v>
      </c>
      <c r="V189" s="12" t="s">
        <v>206</v>
      </c>
      <c r="W189" s="12" t="s">
        <v>224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78</v>
      </c>
      <c r="AJ189" s="9">
        <v>0</v>
      </c>
      <c r="AK189" s="9">
        <v>0</v>
      </c>
      <c r="AL189" s="9">
        <v>0</v>
      </c>
      <c r="AM189" s="9">
        <v>0</v>
      </c>
      <c r="AN189" s="9">
        <v>0</v>
      </c>
      <c r="AO189" s="9">
        <v>0</v>
      </c>
      <c r="AP189" s="9">
        <v>0</v>
      </c>
      <c r="AQ189" s="9">
        <v>0</v>
      </c>
      <c r="AR189" s="9">
        <v>0</v>
      </c>
      <c r="AS189" s="9">
        <v>0</v>
      </c>
      <c r="AT189" s="9">
        <v>0</v>
      </c>
      <c r="AU189" s="12"/>
      <c r="AV189" s="9">
        <v>100</v>
      </c>
      <c r="AX189" s="15" t="s">
        <v>224</v>
      </c>
      <c r="AY189" s="18" t="str">
        <f>HYPERLINK("#일위대가목록!A35","▶바로가기")</f>
        <v>▶바로가기</v>
      </c>
    </row>
    <row r="190" spans="1:51" ht="28.5" customHeight="1" x14ac:dyDescent="0.3">
      <c r="A190" s="10" t="s">
        <v>181</v>
      </c>
      <c r="B190" s="3" t="s">
        <v>263</v>
      </c>
      <c r="C190" s="10" t="s">
        <v>202</v>
      </c>
      <c r="D190" s="4">
        <v>1</v>
      </c>
      <c r="E190" s="6"/>
      <c r="F190" s="2"/>
      <c r="G190" s="6"/>
      <c r="H190" s="2"/>
      <c r="I190" s="6"/>
      <c r="J190" s="2"/>
      <c r="K190" s="6"/>
      <c r="L190" s="2"/>
      <c r="M190" s="3"/>
      <c r="N190" s="19" t="str">
        <f>HYPERLINK("#일위대가목록!A36","ZA0000000033")</f>
        <v>ZA0000000033</v>
      </c>
      <c r="O190" s="11" t="s">
        <v>224</v>
      </c>
      <c r="P190" s="11" t="s">
        <v>224</v>
      </c>
      <c r="Q190" s="12" t="s">
        <v>50</v>
      </c>
      <c r="R190" s="9">
        <v>110007</v>
      </c>
      <c r="S190" s="9">
        <v>20</v>
      </c>
      <c r="T190" s="12" t="s">
        <v>225</v>
      </c>
      <c r="U190" s="12" t="s">
        <v>206</v>
      </c>
      <c r="V190" s="12" t="s">
        <v>206</v>
      </c>
      <c r="W190" s="12" t="s">
        <v>224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78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12"/>
      <c r="AV190" s="9">
        <v>100</v>
      </c>
      <c r="AX190" s="15" t="s">
        <v>224</v>
      </c>
      <c r="AY190" s="18" t="str">
        <f>HYPERLINK("#일위대가목록!A36","▶바로가기")</f>
        <v>▶바로가기</v>
      </c>
    </row>
    <row r="191" spans="1:51" ht="28.5" customHeight="1" x14ac:dyDescent="0.3">
      <c r="A191" s="10" t="s">
        <v>224</v>
      </c>
      <c r="B191" s="10" t="s">
        <v>224</v>
      </c>
      <c r="C191" s="10" t="s">
        <v>224</v>
      </c>
      <c r="D191" s="2">
        <v>0</v>
      </c>
      <c r="E191" s="6"/>
      <c r="F191" s="2"/>
      <c r="G191" s="6"/>
      <c r="H191" s="2"/>
      <c r="I191" s="6"/>
      <c r="J191" s="2"/>
      <c r="K191" s="6"/>
      <c r="L191" s="2"/>
      <c r="M191" s="14"/>
      <c r="N191" s="10" t="s">
        <v>224</v>
      </c>
      <c r="O191" s="10" t="s">
        <v>224</v>
      </c>
      <c r="P191" s="10" t="s">
        <v>224</v>
      </c>
      <c r="AU191" s="12"/>
      <c r="AV191" s="9">
        <v>0</v>
      </c>
    </row>
    <row r="192" spans="1:51" ht="28.5" customHeight="1" x14ac:dyDescent="0.3">
      <c r="A192" s="10" t="s">
        <v>224</v>
      </c>
      <c r="B192" s="10" t="s">
        <v>224</v>
      </c>
      <c r="C192" s="10" t="s">
        <v>224</v>
      </c>
      <c r="D192" s="2">
        <v>0</v>
      </c>
      <c r="E192" s="6"/>
      <c r="F192" s="2"/>
      <c r="G192" s="6"/>
      <c r="H192" s="2"/>
      <c r="I192" s="6"/>
      <c r="J192" s="2"/>
      <c r="K192" s="6"/>
      <c r="L192" s="2"/>
      <c r="M192" s="14"/>
      <c r="N192" s="10" t="s">
        <v>224</v>
      </c>
      <c r="O192" s="10" t="s">
        <v>224</v>
      </c>
      <c r="P192" s="10" t="s">
        <v>224</v>
      </c>
      <c r="AU192" s="12"/>
      <c r="AV192" s="9">
        <v>0</v>
      </c>
    </row>
    <row r="193" spans="1:48" ht="28.5" customHeight="1" x14ac:dyDescent="0.3">
      <c r="A193" s="10" t="s">
        <v>224</v>
      </c>
      <c r="B193" s="10" t="s">
        <v>224</v>
      </c>
      <c r="C193" s="10" t="s">
        <v>224</v>
      </c>
      <c r="D193" s="2">
        <v>0</v>
      </c>
      <c r="E193" s="6"/>
      <c r="F193" s="2"/>
      <c r="G193" s="6"/>
      <c r="H193" s="2"/>
      <c r="I193" s="6"/>
      <c r="J193" s="2"/>
      <c r="K193" s="6"/>
      <c r="L193" s="2"/>
      <c r="M193" s="14"/>
      <c r="N193" s="10" t="s">
        <v>224</v>
      </c>
      <c r="O193" s="10" t="s">
        <v>224</v>
      </c>
      <c r="P193" s="10" t="s">
        <v>224</v>
      </c>
      <c r="AU193" s="12"/>
      <c r="AV193" s="9">
        <v>0</v>
      </c>
    </row>
    <row r="194" spans="1:48" ht="28.5" customHeight="1" x14ac:dyDescent="0.3">
      <c r="A194" s="10" t="s">
        <v>224</v>
      </c>
      <c r="B194" s="10" t="s">
        <v>224</v>
      </c>
      <c r="C194" s="10" t="s">
        <v>224</v>
      </c>
      <c r="D194" s="2">
        <v>0</v>
      </c>
      <c r="E194" s="6"/>
      <c r="F194" s="2"/>
      <c r="G194" s="6"/>
      <c r="H194" s="2"/>
      <c r="I194" s="6"/>
      <c r="J194" s="2"/>
      <c r="K194" s="6"/>
      <c r="L194" s="2"/>
      <c r="M194" s="14"/>
      <c r="N194" s="10" t="s">
        <v>224</v>
      </c>
      <c r="O194" s="10" t="s">
        <v>224</v>
      </c>
      <c r="P194" s="10" t="s">
        <v>224</v>
      </c>
      <c r="AU194" s="12"/>
      <c r="AV194" s="9">
        <v>0</v>
      </c>
    </row>
    <row r="195" spans="1:48" ht="28.5" customHeight="1" x14ac:dyDescent="0.3">
      <c r="A195" s="10" t="s">
        <v>224</v>
      </c>
      <c r="B195" s="10" t="s">
        <v>224</v>
      </c>
      <c r="C195" s="10" t="s">
        <v>224</v>
      </c>
      <c r="D195" s="2">
        <v>0</v>
      </c>
      <c r="E195" s="6"/>
      <c r="F195" s="2"/>
      <c r="G195" s="6"/>
      <c r="H195" s="2"/>
      <c r="I195" s="6"/>
      <c r="J195" s="2"/>
      <c r="K195" s="6"/>
      <c r="L195" s="2"/>
      <c r="M195" s="14"/>
      <c r="N195" s="10" t="s">
        <v>224</v>
      </c>
      <c r="O195" s="10" t="s">
        <v>224</v>
      </c>
      <c r="P195" s="10" t="s">
        <v>224</v>
      </c>
      <c r="AU195" s="12"/>
      <c r="AV195" s="9">
        <v>0</v>
      </c>
    </row>
    <row r="196" spans="1:48" ht="28.5" customHeight="1" x14ac:dyDescent="0.3">
      <c r="A196" s="10" t="s">
        <v>224</v>
      </c>
      <c r="B196" s="10" t="s">
        <v>224</v>
      </c>
      <c r="C196" s="10" t="s">
        <v>224</v>
      </c>
      <c r="D196" s="2">
        <v>0</v>
      </c>
      <c r="E196" s="6"/>
      <c r="F196" s="2"/>
      <c r="G196" s="6"/>
      <c r="H196" s="2"/>
      <c r="I196" s="6"/>
      <c r="J196" s="2"/>
      <c r="K196" s="6"/>
      <c r="L196" s="2"/>
      <c r="M196" s="14"/>
      <c r="N196" s="10" t="s">
        <v>224</v>
      </c>
      <c r="O196" s="10" t="s">
        <v>224</v>
      </c>
      <c r="P196" s="10" t="s">
        <v>224</v>
      </c>
      <c r="AU196" s="12"/>
      <c r="AV196" s="9">
        <v>0</v>
      </c>
    </row>
    <row r="197" spans="1:48" ht="28.5" customHeight="1" x14ac:dyDescent="0.3">
      <c r="A197" s="10" t="s">
        <v>224</v>
      </c>
      <c r="B197" s="10" t="s">
        <v>224</v>
      </c>
      <c r="C197" s="10" t="s">
        <v>224</v>
      </c>
      <c r="D197" s="2">
        <v>0</v>
      </c>
      <c r="E197" s="6"/>
      <c r="F197" s="2"/>
      <c r="G197" s="6"/>
      <c r="H197" s="2"/>
      <c r="I197" s="6"/>
      <c r="J197" s="2"/>
      <c r="K197" s="6"/>
      <c r="L197" s="2"/>
      <c r="M197" s="14"/>
      <c r="N197" s="10" t="s">
        <v>224</v>
      </c>
      <c r="O197" s="10" t="s">
        <v>224</v>
      </c>
      <c r="P197" s="10" t="s">
        <v>224</v>
      </c>
      <c r="AU197" s="12"/>
      <c r="AV197" s="9">
        <v>0</v>
      </c>
    </row>
    <row r="198" spans="1:48" ht="28.5" customHeight="1" x14ac:dyDescent="0.3">
      <c r="A198" s="10" t="s">
        <v>224</v>
      </c>
      <c r="B198" s="10" t="s">
        <v>224</v>
      </c>
      <c r="C198" s="10" t="s">
        <v>224</v>
      </c>
      <c r="D198" s="2">
        <v>0</v>
      </c>
      <c r="E198" s="6"/>
      <c r="F198" s="2"/>
      <c r="G198" s="6"/>
      <c r="H198" s="2"/>
      <c r="I198" s="6"/>
      <c r="J198" s="2"/>
      <c r="K198" s="6"/>
      <c r="L198" s="2"/>
      <c r="M198" s="14"/>
      <c r="N198" s="10" t="s">
        <v>224</v>
      </c>
      <c r="O198" s="10" t="s">
        <v>224</v>
      </c>
      <c r="P198" s="10" t="s">
        <v>224</v>
      </c>
      <c r="AU198" s="12"/>
      <c r="AV198" s="9">
        <v>0</v>
      </c>
    </row>
    <row r="199" spans="1:48" ht="28.5" customHeight="1" x14ac:dyDescent="0.3">
      <c r="A199" s="10" t="s">
        <v>224</v>
      </c>
      <c r="B199" s="10" t="s">
        <v>224</v>
      </c>
      <c r="C199" s="10" t="s">
        <v>224</v>
      </c>
      <c r="D199" s="2">
        <v>0</v>
      </c>
      <c r="E199" s="6"/>
      <c r="F199" s="2"/>
      <c r="G199" s="6"/>
      <c r="H199" s="2"/>
      <c r="I199" s="6"/>
      <c r="J199" s="2"/>
      <c r="K199" s="6"/>
      <c r="L199" s="2"/>
      <c r="M199" s="14"/>
      <c r="N199" s="10" t="s">
        <v>224</v>
      </c>
      <c r="O199" s="10" t="s">
        <v>224</v>
      </c>
      <c r="P199" s="10" t="s">
        <v>224</v>
      </c>
      <c r="AU199" s="12"/>
      <c r="AV199" s="9">
        <v>0</v>
      </c>
    </row>
    <row r="200" spans="1:48" ht="28.5" customHeight="1" x14ac:dyDescent="0.3">
      <c r="A200" s="10" t="s">
        <v>224</v>
      </c>
      <c r="B200" s="10" t="s">
        <v>224</v>
      </c>
      <c r="C200" s="10" t="s">
        <v>224</v>
      </c>
      <c r="D200" s="2">
        <v>0</v>
      </c>
      <c r="E200" s="6"/>
      <c r="F200" s="2"/>
      <c r="G200" s="6"/>
      <c r="H200" s="2"/>
      <c r="I200" s="6"/>
      <c r="J200" s="2"/>
      <c r="K200" s="6"/>
      <c r="L200" s="2"/>
      <c r="M200" s="14"/>
      <c r="N200" s="10" t="s">
        <v>224</v>
      </c>
      <c r="O200" s="10" t="s">
        <v>224</v>
      </c>
      <c r="P200" s="10" t="s">
        <v>224</v>
      </c>
      <c r="AU200" s="12"/>
      <c r="AV200" s="9">
        <v>0</v>
      </c>
    </row>
    <row r="201" spans="1:48" ht="28.5" customHeight="1" x14ac:dyDescent="0.3">
      <c r="A201" s="10" t="s">
        <v>224</v>
      </c>
      <c r="B201" s="10" t="s">
        <v>224</v>
      </c>
      <c r="C201" s="10" t="s">
        <v>224</v>
      </c>
      <c r="D201" s="2">
        <v>0</v>
      </c>
      <c r="E201" s="6"/>
      <c r="F201" s="2"/>
      <c r="G201" s="6"/>
      <c r="H201" s="2"/>
      <c r="I201" s="6"/>
      <c r="J201" s="2"/>
      <c r="K201" s="6"/>
      <c r="L201" s="2"/>
      <c r="M201" s="14"/>
      <c r="N201" s="10" t="s">
        <v>224</v>
      </c>
      <c r="O201" s="10" t="s">
        <v>224</v>
      </c>
      <c r="P201" s="10" t="s">
        <v>224</v>
      </c>
      <c r="AU201" s="12"/>
      <c r="AV201" s="9">
        <v>0</v>
      </c>
    </row>
    <row r="202" spans="1:48" ht="28.5" customHeight="1" x14ac:dyDescent="0.3">
      <c r="A202" s="10" t="s">
        <v>224</v>
      </c>
      <c r="B202" s="10" t="s">
        <v>224</v>
      </c>
      <c r="C202" s="10" t="s">
        <v>224</v>
      </c>
      <c r="D202" s="2">
        <v>0</v>
      </c>
      <c r="E202" s="6"/>
      <c r="F202" s="2"/>
      <c r="G202" s="6"/>
      <c r="H202" s="2"/>
      <c r="I202" s="6"/>
      <c r="J202" s="2"/>
      <c r="K202" s="6"/>
      <c r="L202" s="2"/>
      <c r="M202" s="14"/>
      <c r="N202" s="10" t="s">
        <v>224</v>
      </c>
      <c r="O202" s="10" t="s">
        <v>224</v>
      </c>
      <c r="P202" s="10" t="s">
        <v>224</v>
      </c>
      <c r="AU202" s="12"/>
      <c r="AV202" s="9">
        <v>0</v>
      </c>
    </row>
    <row r="203" spans="1:48" ht="28.5" customHeight="1" x14ac:dyDescent="0.3">
      <c r="A203" s="10" t="s">
        <v>224</v>
      </c>
      <c r="B203" s="10" t="s">
        <v>224</v>
      </c>
      <c r="C203" s="10" t="s">
        <v>224</v>
      </c>
      <c r="D203" s="2">
        <v>0</v>
      </c>
      <c r="E203" s="6"/>
      <c r="F203" s="2"/>
      <c r="G203" s="6"/>
      <c r="H203" s="2"/>
      <c r="I203" s="6"/>
      <c r="J203" s="2"/>
      <c r="K203" s="6"/>
      <c r="L203" s="2"/>
      <c r="M203" s="14"/>
      <c r="N203" s="10" t="s">
        <v>224</v>
      </c>
      <c r="O203" s="10" t="s">
        <v>224</v>
      </c>
      <c r="P203" s="10" t="s">
        <v>224</v>
      </c>
      <c r="AU203" s="12"/>
      <c r="AV203" s="9">
        <v>0</v>
      </c>
    </row>
    <row r="204" spans="1:48" ht="28.5" customHeight="1" x14ac:dyDescent="0.3">
      <c r="A204" s="10" t="s">
        <v>224</v>
      </c>
      <c r="B204" s="10" t="s">
        <v>224</v>
      </c>
      <c r="C204" s="10" t="s">
        <v>224</v>
      </c>
      <c r="D204" s="2">
        <v>0</v>
      </c>
      <c r="E204" s="6"/>
      <c r="F204" s="2"/>
      <c r="G204" s="6"/>
      <c r="H204" s="2"/>
      <c r="I204" s="6"/>
      <c r="J204" s="2"/>
      <c r="K204" s="6"/>
      <c r="L204" s="2"/>
      <c r="M204" s="14"/>
      <c r="N204" s="10" t="s">
        <v>224</v>
      </c>
      <c r="O204" s="10" t="s">
        <v>224</v>
      </c>
      <c r="P204" s="10" t="s">
        <v>224</v>
      </c>
      <c r="AU204" s="12"/>
      <c r="AV204" s="9">
        <v>0</v>
      </c>
    </row>
    <row r="205" spans="1:48" ht="28.5" customHeight="1" x14ac:dyDescent="0.3">
      <c r="A205" s="10" t="s">
        <v>224</v>
      </c>
      <c r="B205" s="10" t="s">
        <v>224</v>
      </c>
      <c r="C205" s="10" t="s">
        <v>224</v>
      </c>
      <c r="D205" s="2">
        <v>0</v>
      </c>
      <c r="E205" s="6"/>
      <c r="F205" s="2"/>
      <c r="G205" s="6"/>
      <c r="H205" s="2"/>
      <c r="I205" s="6"/>
      <c r="J205" s="2"/>
      <c r="K205" s="6"/>
      <c r="L205" s="2"/>
      <c r="M205" s="14"/>
      <c r="N205" s="10" t="s">
        <v>224</v>
      </c>
      <c r="O205" s="10" t="s">
        <v>224</v>
      </c>
      <c r="P205" s="10" t="s">
        <v>224</v>
      </c>
      <c r="AU205" s="12"/>
      <c r="AV205" s="9">
        <v>0</v>
      </c>
    </row>
    <row r="206" spans="1:48" ht="28.5" customHeight="1" x14ac:dyDescent="0.3">
      <c r="A206" s="10" t="s">
        <v>224</v>
      </c>
      <c r="B206" s="10" t="s">
        <v>224</v>
      </c>
      <c r="C206" s="10" t="s">
        <v>224</v>
      </c>
      <c r="D206" s="2">
        <v>0</v>
      </c>
      <c r="E206" s="6"/>
      <c r="F206" s="2"/>
      <c r="G206" s="6"/>
      <c r="H206" s="2"/>
      <c r="I206" s="6"/>
      <c r="J206" s="2"/>
      <c r="K206" s="6"/>
      <c r="L206" s="2"/>
      <c r="M206" s="14"/>
      <c r="N206" s="10" t="s">
        <v>224</v>
      </c>
      <c r="O206" s="10" t="s">
        <v>224</v>
      </c>
      <c r="P206" s="10" t="s">
        <v>224</v>
      </c>
      <c r="AU206" s="12"/>
      <c r="AV206" s="9">
        <v>0</v>
      </c>
    </row>
    <row r="207" spans="1:48" ht="28.5" customHeight="1" x14ac:dyDescent="0.3">
      <c r="A207" s="10" t="s">
        <v>224</v>
      </c>
      <c r="B207" s="10" t="s">
        <v>224</v>
      </c>
      <c r="C207" s="10" t="s">
        <v>224</v>
      </c>
      <c r="D207" s="2">
        <v>0</v>
      </c>
      <c r="E207" s="6"/>
      <c r="F207" s="2"/>
      <c r="G207" s="6"/>
      <c r="H207" s="2"/>
      <c r="I207" s="6"/>
      <c r="J207" s="2"/>
      <c r="K207" s="6"/>
      <c r="L207" s="2"/>
      <c r="M207" s="14"/>
      <c r="N207" s="10" t="s">
        <v>224</v>
      </c>
      <c r="O207" s="10" t="s">
        <v>224</v>
      </c>
      <c r="P207" s="10" t="s">
        <v>224</v>
      </c>
      <c r="AU207" s="12"/>
      <c r="AV207" s="9">
        <v>0</v>
      </c>
    </row>
    <row r="208" spans="1:48" ht="28.5" customHeight="1" x14ac:dyDescent="0.3">
      <c r="A208" s="10" t="s">
        <v>224</v>
      </c>
      <c r="B208" s="10" t="s">
        <v>224</v>
      </c>
      <c r="C208" s="10" t="s">
        <v>224</v>
      </c>
      <c r="D208" s="2">
        <v>0</v>
      </c>
      <c r="E208" s="6"/>
      <c r="F208" s="2"/>
      <c r="G208" s="6"/>
      <c r="H208" s="2"/>
      <c r="I208" s="6"/>
      <c r="J208" s="2"/>
      <c r="K208" s="6"/>
      <c r="L208" s="2"/>
      <c r="M208" s="14"/>
      <c r="N208" s="10" t="s">
        <v>224</v>
      </c>
      <c r="O208" s="10" t="s">
        <v>224</v>
      </c>
      <c r="P208" s="10" t="s">
        <v>224</v>
      </c>
      <c r="AU208" s="12"/>
      <c r="AV208" s="9">
        <v>0</v>
      </c>
    </row>
    <row r="209" spans="1:51" ht="28.5" customHeight="1" x14ac:dyDescent="0.3">
      <c r="A209" s="10" t="s">
        <v>224</v>
      </c>
      <c r="B209" s="10" t="s">
        <v>224</v>
      </c>
      <c r="C209" s="10" t="s">
        <v>224</v>
      </c>
      <c r="D209" s="2">
        <v>0</v>
      </c>
      <c r="E209" s="6"/>
      <c r="F209" s="2"/>
      <c r="G209" s="6"/>
      <c r="H209" s="2"/>
      <c r="I209" s="6"/>
      <c r="J209" s="2"/>
      <c r="K209" s="6"/>
      <c r="L209" s="2"/>
      <c r="M209" s="14"/>
      <c r="N209" s="10" t="s">
        <v>224</v>
      </c>
      <c r="O209" s="10" t="s">
        <v>224</v>
      </c>
      <c r="P209" s="10" t="s">
        <v>224</v>
      </c>
      <c r="AU209" s="12"/>
      <c r="AV209" s="9">
        <v>0</v>
      </c>
    </row>
    <row r="210" spans="1:51" ht="28.5" customHeight="1" x14ac:dyDescent="0.3">
      <c r="A210" s="10" t="s">
        <v>224</v>
      </c>
      <c r="B210" s="10" t="s">
        <v>224</v>
      </c>
      <c r="C210" s="10" t="s">
        <v>224</v>
      </c>
      <c r="D210" s="2">
        <v>0</v>
      </c>
      <c r="E210" s="6"/>
      <c r="F210" s="2"/>
      <c r="G210" s="6"/>
      <c r="H210" s="2"/>
      <c r="I210" s="6"/>
      <c r="J210" s="2"/>
      <c r="K210" s="6"/>
      <c r="L210" s="2"/>
      <c r="M210" s="14"/>
      <c r="N210" s="10" t="s">
        <v>224</v>
      </c>
      <c r="O210" s="10" t="s">
        <v>224</v>
      </c>
      <c r="P210" s="10" t="s">
        <v>224</v>
      </c>
      <c r="AU210" s="12"/>
      <c r="AV210" s="9">
        <v>0</v>
      </c>
    </row>
    <row r="211" spans="1:51" ht="28.5" customHeight="1" x14ac:dyDescent="0.3">
      <c r="A211" s="10" t="s">
        <v>224</v>
      </c>
      <c r="B211" s="10" t="s">
        <v>224</v>
      </c>
      <c r="C211" s="10" t="s">
        <v>224</v>
      </c>
      <c r="D211" s="2">
        <v>0</v>
      </c>
      <c r="E211" s="6"/>
      <c r="F211" s="2"/>
      <c r="G211" s="6"/>
      <c r="H211" s="2"/>
      <c r="I211" s="6"/>
      <c r="J211" s="2"/>
      <c r="K211" s="6"/>
      <c r="L211" s="2"/>
      <c r="M211" s="14"/>
      <c r="N211" s="10" t="s">
        <v>224</v>
      </c>
      <c r="O211" s="10" t="s">
        <v>224</v>
      </c>
      <c r="P211" s="10" t="s">
        <v>224</v>
      </c>
      <c r="AU211" s="12"/>
      <c r="AV211" s="9">
        <v>0</v>
      </c>
    </row>
    <row r="212" spans="1:51" ht="28.5" customHeight="1" x14ac:dyDescent="0.3">
      <c r="A212" s="10" t="s">
        <v>44</v>
      </c>
      <c r="B212" s="10" t="s">
        <v>224</v>
      </c>
      <c r="C212" s="10" t="s">
        <v>224</v>
      </c>
      <c r="D212" s="10" t="s">
        <v>224</v>
      </c>
      <c r="E212" s="1"/>
      <c r="F212" s="2"/>
      <c r="G212" s="2"/>
      <c r="H212" s="2"/>
      <c r="I212" s="2"/>
      <c r="J212" s="2"/>
      <c r="K212" s="5"/>
      <c r="L212" s="2"/>
      <c r="M212" s="10"/>
    </row>
    <row r="213" spans="1:51" ht="28.5" customHeight="1" x14ac:dyDescent="0.3">
      <c r="A213" s="16" t="s">
        <v>299</v>
      </c>
      <c r="B213" s="10" t="s">
        <v>11</v>
      </c>
      <c r="C213" s="10"/>
      <c r="D213" s="10" t="s">
        <v>224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3" t="s">
        <v>224</v>
      </c>
      <c r="Q213" s="12" t="s">
        <v>131</v>
      </c>
      <c r="R213" s="9">
        <v>1000080</v>
      </c>
      <c r="S213" s="9">
        <v>0</v>
      </c>
      <c r="AH213" s="12"/>
    </row>
    <row r="214" spans="1:51" ht="28.5" customHeight="1" x14ac:dyDescent="0.3">
      <c r="A214" s="10" t="s">
        <v>265</v>
      </c>
      <c r="B214" s="3" t="s">
        <v>224</v>
      </c>
      <c r="C214" s="10" t="s">
        <v>238</v>
      </c>
      <c r="D214" s="4">
        <v>103.6</v>
      </c>
      <c r="E214" s="6"/>
      <c r="F214" s="2"/>
      <c r="G214" s="6"/>
      <c r="H214" s="2"/>
      <c r="I214" s="6"/>
      <c r="J214" s="2"/>
      <c r="K214" s="6"/>
      <c r="L214" s="2"/>
      <c r="M214" s="3"/>
      <c r="N214" s="19" t="str">
        <f>HYPERLINK("#일위대가목록!A37","IB0000003400")</f>
        <v>IB0000003400</v>
      </c>
      <c r="O214" s="12" t="s">
        <v>224</v>
      </c>
      <c r="P214" s="12" t="s">
        <v>224</v>
      </c>
      <c r="Q214" s="12" t="s">
        <v>131</v>
      </c>
      <c r="R214" s="9">
        <v>1000080</v>
      </c>
      <c r="S214" s="9">
        <v>10</v>
      </c>
      <c r="T214" s="12" t="s">
        <v>225</v>
      </c>
      <c r="U214" s="12" t="s">
        <v>206</v>
      </c>
      <c r="V214" s="12" t="s">
        <v>206</v>
      </c>
      <c r="W214" s="12" t="s">
        <v>224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9</v>
      </c>
      <c r="AJ214" s="9">
        <v>0</v>
      </c>
      <c r="AK214" s="9">
        <v>0</v>
      </c>
      <c r="AL214" s="9">
        <v>0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12" t="s">
        <v>224</v>
      </c>
      <c r="AV214" s="9">
        <v>100</v>
      </c>
      <c r="AX214" s="15" t="s">
        <v>224</v>
      </c>
      <c r="AY214" s="18" t="str">
        <f>HYPERLINK("#일위대가목록!A37","▶바로가기")</f>
        <v>▶바로가기</v>
      </c>
    </row>
    <row r="215" spans="1:51" ht="28.5" customHeight="1" x14ac:dyDescent="0.3">
      <c r="A215" s="10" t="s">
        <v>18</v>
      </c>
      <c r="B215" s="3" t="s">
        <v>302</v>
      </c>
      <c r="C215" s="10" t="s">
        <v>246</v>
      </c>
      <c r="D215" s="4">
        <v>42.8</v>
      </c>
      <c r="E215" s="6"/>
      <c r="F215" s="2"/>
      <c r="G215" s="6"/>
      <c r="H215" s="2"/>
      <c r="I215" s="6"/>
      <c r="J215" s="2"/>
      <c r="K215" s="6"/>
      <c r="L215" s="2"/>
      <c r="M215" s="3"/>
      <c r="N215" s="19" t="str">
        <f>HYPERLINK("#일위대가목록!A38","IB0000004400")</f>
        <v>IB0000004400</v>
      </c>
      <c r="O215" s="12" t="s">
        <v>224</v>
      </c>
      <c r="P215" s="12" t="s">
        <v>224</v>
      </c>
      <c r="Q215" s="12" t="s">
        <v>131</v>
      </c>
      <c r="R215" s="9">
        <v>1000080</v>
      </c>
      <c r="S215" s="9">
        <v>12</v>
      </c>
      <c r="T215" s="12" t="s">
        <v>225</v>
      </c>
      <c r="U215" s="12" t="s">
        <v>206</v>
      </c>
      <c r="V215" s="12" t="s">
        <v>206</v>
      </c>
      <c r="W215" s="12" t="s">
        <v>224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>
        <v>0</v>
      </c>
      <c r="AE215" s="9">
        <v>0</v>
      </c>
      <c r="AF215" s="9">
        <v>0</v>
      </c>
      <c r="AG215" s="9">
        <v>0</v>
      </c>
      <c r="AH215" s="9">
        <v>0</v>
      </c>
      <c r="AI215" s="9">
        <v>9</v>
      </c>
      <c r="AJ215" s="9">
        <v>0</v>
      </c>
      <c r="AK215" s="9">
        <v>0</v>
      </c>
      <c r="AL215" s="9">
        <v>0</v>
      </c>
      <c r="AM215" s="9">
        <v>0</v>
      </c>
      <c r="AN215" s="9">
        <v>0</v>
      </c>
      <c r="AO215" s="9">
        <v>0</v>
      </c>
      <c r="AP215" s="9">
        <v>0</v>
      </c>
      <c r="AQ215" s="9">
        <v>0</v>
      </c>
      <c r="AR215" s="9">
        <v>0</v>
      </c>
      <c r="AS215" s="9">
        <v>0</v>
      </c>
      <c r="AT215" s="9">
        <v>0</v>
      </c>
      <c r="AU215" s="12" t="s">
        <v>224</v>
      </c>
      <c r="AV215" s="9">
        <v>100</v>
      </c>
      <c r="AX215" s="15" t="s">
        <v>224</v>
      </c>
      <c r="AY215" s="18" t="str">
        <f>HYPERLINK("#일위대가목록!A38","▶바로가기")</f>
        <v>▶바로가기</v>
      </c>
    </row>
    <row r="216" spans="1:51" ht="28.5" customHeight="1" x14ac:dyDescent="0.3">
      <c r="A216" s="10" t="s">
        <v>126</v>
      </c>
      <c r="B216" s="3" t="s">
        <v>231</v>
      </c>
      <c r="C216" s="10" t="s">
        <v>238</v>
      </c>
      <c r="D216" s="4">
        <v>103.6</v>
      </c>
      <c r="E216" s="6"/>
      <c r="F216" s="2"/>
      <c r="G216" s="6"/>
      <c r="H216" s="2"/>
      <c r="I216" s="6"/>
      <c r="J216" s="2"/>
      <c r="K216" s="6"/>
      <c r="L216" s="2"/>
      <c r="M216" s="3"/>
      <c r="N216" s="19" t="str">
        <f>HYPERLINK("#일위대가목록!A39","IB0000003900")</f>
        <v>IB0000003900</v>
      </c>
      <c r="O216" s="12" t="s">
        <v>224</v>
      </c>
      <c r="P216" s="12" t="s">
        <v>224</v>
      </c>
      <c r="Q216" s="12" t="s">
        <v>131</v>
      </c>
      <c r="R216" s="9">
        <v>1000080</v>
      </c>
      <c r="S216" s="9">
        <v>15</v>
      </c>
      <c r="T216" s="12" t="s">
        <v>225</v>
      </c>
      <c r="U216" s="12" t="s">
        <v>206</v>
      </c>
      <c r="V216" s="12" t="s">
        <v>206</v>
      </c>
      <c r="W216" s="12" t="s">
        <v>224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9</v>
      </c>
      <c r="AJ216" s="9">
        <v>0</v>
      </c>
      <c r="AK216" s="9">
        <v>0</v>
      </c>
      <c r="AL216" s="9">
        <v>0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0</v>
      </c>
      <c r="AS216" s="9">
        <v>0</v>
      </c>
      <c r="AT216" s="9">
        <v>0</v>
      </c>
      <c r="AU216" s="12" t="s">
        <v>224</v>
      </c>
      <c r="AV216" s="9">
        <v>100</v>
      </c>
      <c r="AX216" s="15" t="s">
        <v>224</v>
      </c>
      <c r="AY216" s="18" t="str">
        <f>HYPERLINK("#일위대가목록!A39","▶바로가기")</f>
        <v>▶바로가기</v>
      </c>
    </row>
    <row r="217" spans="1:51" ht="28.5" customHeight="1" x14ac:dyDescent="0.3">
      <c r="A217" s="10" t="s">
        <v>64</v>
      </c>
      <c r="B217" s="3" t="s">
        <v>135</v>
      </c>
      <c r="C217" s="10" t="s">
        <v>238</v>
      </c>
      <c r="D217" s="4">
        <v>59.04</v>
      </c>
      <c r="E217" s="6"/>
      <c r="F217" s="2"/>
      <c r="G217" s="6"/>
      <c r="H217" s="2"/>
      <c r="I217" s="6"/>
      <c r="J217" s="2"/>
      <c r="K217" s="6"/>
      <c r="L217" s="2"/>
      <c r="M217" s="3"/>
      <c r="N217" s="19" t="str">
        <f>HYPERLINK("#일위대가목록!A40","IB0000002400")</f>
        <v>IB0000002400</v>
      </c>
      <c r="O217" s="12" t="s">
        <v>224</v>
      </c>
      <c r="P217" s="12" t="s">
        <v>224</v>
      </c>
      <c r="Q217" s="12" t="s">
        <v>131</v>
      </c>
      <c r="R217" s="9">
        <v>1000080</v>
      </c>
      <c r="S217" s="9">
        <v>20</v>
      </c>
      <c r="T217" s="12" t="s">
        <v>225</v>
      </c>
      <c r="U217" s="12" t="s">
        <v>206</v>
      </c>
      <c r="V217" s="12" t="s">
        <v>206</v>
      </c>
      <c r="W217" s="12" t="s">
        <v>224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>
        <v>0</v>
      </c>
      <c r="AE217" s="9">
        <v>0</v>
      </c>
      <c r="AF217" s="9">
        <v>0</v>
      </c>
      <c r="AG217" s="9">
        <v>0</v>
      </c>
      <c r="AH217" s="9">
        <v>0</v>
      </c>
      <c r="AI217" s="9">
        <v>9</v>
      </c>
      <c r="AJ217" s="9">
        <v>0</v>
      </c>
      <c r="AK217" s="9">
        <v>0</v>
      </c>
      <c r="AL217" s="9">
        <v>0</v>
      </c>
      <c r="AM217" s="9">
        <v>0</v>
      </c>
      <c r="AN217" s="9">
        <v>0</v>
      </c>
      <c r="AO217" s="9">
        <v>0</v>
      </c>
      <c r="AP217" s="9">
        <v>0</v>
      </c>
      <c r="AQ217" s="9">
        <v>0</v>
      </c>
      <c r="AR217" s="9">
        <v>0</v>
      </c>
      <c r="AS217" s="9">
        <v>0</v>
      </c>
      <c r="AT217" s="9">
        <v>0</v>
      </c>
      <c r="AU217" s="12" t="s">
        <v>224</v>
      </c>
      <c r="AV217" s="9">
        <v>100</v>
      </c>
      <c r="AX217" s="15" t="s">
        <v>224</v>
      </c>
      <c r="AY217" s="18" t="str">
        <f>HYPERLINK("#일위대가목록!A40","▶바로가기")</f>
        <v>▶바로가기</v>
      </c>
    </row>
    <row r="218" spans="1:51" ht="28.5" customHeight="1" x14ac:dyDescent="0.3">
      <c r="A218" s="10" t="s">
        <v>272</v>
      </c>
      <c r="B218" s="3" t="s">
        <v>224</v>
      </c>
      <c r="C218" s="10" t="s">
        <v>238</v>
      </c>
      <c r="D218" s="4">
        <v>71.239999999999995</v>
      </c>
      <c r="E218" s="6"/>
      <c r="F218" s="2"/>
      <c r="G218" s="6"/>
      <c r="H218" s="2"/>
      <c r="I218" s="6"/>
      <c r="J218" s="2"/>
      <c r="K218" s="6"/>
      <c r="L218" s="2"/>
      <c r="M218" s="3"/>
      <c r="N218" s="19" t="str">
        <f>HYPERLINK("#일위대가목록!A41","IB0000003300")</f>
        <v>IB0000003300</v>
      </c>
      <c r="O218" s="12" t="s">
        <v>224</v>
      </c>
      <c r="P218" s="12" t="s">
        <v>224</v>
      </c>
      <c r="Q218" s="12" t="s">
        <v>131</v>
      </c>
      <c r="R218" s="9">
        <v>1000080</v>
      </c>
      <c r="S218" s="9">
        <v>25</v>
      </c>
      <c r="T218" s="12" t="s">
        <v>225</v>
      </c>
      <c r="U218" s="12" t="s">
        <v>206</v>
      </c>
      <c r="V218" s="12" t="s">
        <v>206</v>
      </c>
      <c r="W218" s="12" t="s">
        <v>224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9</v>
      </c>
      <c r="AJ218" s="9">
        <v>0</v>
      </c>
      <c r="AK218" s="9">
        <v>0</v>
      </c>
      <c r="AL218" s="9">
        <v>0</v>
      </c>
      <c r="AM218" s="9">
        <v>0</v>
      </c>
      <c r="AN218" s="9">
        <v>0</v>
      </c>
      <c r="AO218" s="9">
        <v>0</v>
      </c>
      <c r="AP218" s="9">
        <v>0</v>
      </c>
      <c r="AQ218" s="9">
        <v>0</v>
      </c>
      <c r="AR218" s="9">
        <v>0</v>
      </c>
      <c r="AS218" s="9">
        <v>0</v>
      </c>
      <c r="AT218" s="9">
        <v>0</v>
      </c>
      <c r="AU218" s="12" t="s">
        <v>224</v>
      </c>
      <c r="AV218" s="9">
        <v>100</v>
      </c>
      <c r="AX218" s="15" t="s">
        <v>224</v>
      </c>
      <c r="AY218" s="18" t="str">
        <f>HYPERLINK("#일위대가목록!A41","▶바로가기")</f>
        <v>▶바로가기</v>
      </c>
    </row>
    <row r="219" spans="1:51" ht="28.5" customHeight="1" x14ac:dyDescent="0.3">
      <c r="A219" s="10" t="s">
        <v>85</v>
      </c>
      <c r="B219" s="3" t="s">
        <v>43</v>
      </c>
      <c r="C219" s="10" t="s">
        <v>238</v>
      </c>
      <c r="D219" s="4">
        <v>8.4</v>
      </c>
      <c r="E219" s="6"/>
      <c r="F219" s="2"/>
      <c r="G219" s="6"/>
      <c r="H219" s="2"/>
      <c r="I219" s="6"/>
      <c r="J219" s="2"/>
      <c r="K219" s="6"/>
      <c r="L219" s="2"/>
      <c r="M219" s="3"/>
      <c r="N219" s="19" t="str">
        <f>HYPERLINK("#일위대가목록!A42","IB0000005800")</f>
        <v>IB0000005800</v>
      </c>
      <c r="O219" s="12" t="s">
        <v>224</v>
      </c>
      <c r="P219" s="12" t="s">
        <v>224</v>
      </c>
      <c r="Q219" s="12" t="s">
        <v>131</v>
      </c>
      <c r="R219" s="9">
        <v>1000080</v>
      </c>
      <c r="S219" s="9">
        <v>30</v>
      </c>
      <c r="T219" s="12" t="s">
        <v>225</v>
      </c>
      <c r="U219" s="12" t="s">
        <v>206</v>
      </c>
      <c r="V219" s="12" t="s">
        <v>206</v>
      </c>
      <c r="W219" s="12" t="s">
        <v>224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>
        <v>0</v>
      </c>
      <c r="AE219" s="9">
        <v>0</v>
      </c>
      <c r="AF219" s="9">
        <v>0</v>
      </c>
      <c r="AG219" s="9">
        <v>0</v>
      </c>
      <c r="AH219" s="9">
        <v>0</v>
      </c>
      <c r="AI219" s="9">
        <v>9</v>
      </c>
      <c r="AJ219" s="9">
        <v>0</v>
      </c>
      <c r="AK219" s="9">
        <v>0</v>
      </c>
      <c r="AL219" s="9">
        <v>0</v>
      </c>
      <c r="AM219" s="9">
        <v>0</v>
      </c>
      <c r="AN219" s="9">
        <v>0</v>
      </c>
      <c r="AO219" s="9">
        <v>0</v>
      </c>
      <c r="AP219" s="9">
        <v>0</v>
      </c>
      <c r="AQ219" s="9">
        <v>0</v>
      </c>
      <c r="AR219" s="9">
        <v>0</v>
      </c>
      <c r="AS219" s="9">
        <v>0</v>
      </c>
      <c r="AT219" s="9">
        <v>0</v>
      </c>
      <c r="AU219" s="12" t="s">
        <v>224</v>
      </c>
      <c r="AV219" s="9">
        <v>100</v>
      </c>
      <c r="AX219" s="15" t="s">
        <v>224</v>
      </c>
      <c r="AY219" s="18" t="str">
        <f>HYPERLINK("#일위대가목록!A42","▶바로가기")</f>
        <v>▶바로가기</v>
      </c>
    </row>
    <row r="220" spans="1:51" ht="28.5" customHeight="1" x14ac:dyDescent="0.3">
      <c r="A220" s="10" t="s">
        <v>117</v>
      </c>
      <c r="B220" s="3"/>
      <c r="C220" s="10" t="s">
        <v>238</v>
      </c>
      <c r="D220" s="4">
        <v>25.08</v>
      </c>
      <c r="E220" s="6"/>
      <c r="F220" s="2"/>
      <c r="G220" s="6"/>
      <c r="H220" s="2"/>
      <c r="I220" s="6"/>
      <c r="J220" s="2"/>
      <c r="K220" s="6"/>
      <c r="L220" s="2"/>
      <c r="M220" s="3"/>
      <c r="N220" s="19" t="str">
        <f>HYPERLINK("#일위대가목록!A43","IB0000004500")</f>
        <v>IB0000004500</v>
      </c>
      <c r="O220" s="12" t="s">
        <v>224</v>
      </c>
      <c r="P220" s="12" t="s">
        <v>224</v>
      </c>
      <c r="Q220" s="12" t="s">
        <v>131</v>
      </c>
      <c r="R220" s="9">
        <v>1000080</v>
      </c>
      <c r="S220" s="9">
        <v>40</v>
      </c>
      <c r="T220" s="12" t="s">
        <v>225</v>
      </c>
      <c r="U220" s="12" t="s">
        <v>206</v>
      </c>
      <c r="V220" s="12" t="s">
        <v>206</v>
      </c>
      <c r="W220" s="12" t="s">
        <v>224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9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12" t="s">
        <v>224</v>
      </c>
      <c r="AV220" s="9">
        <v>100</v>
      </c>
      <c r="AX220" s="15" t="s">
        <v>224</v>
      </c>
      <c r="AY220" s="18" t="str">
        <f>HYPERLINK("#일위대가목록!A43","▶바로가기")</f>
        <v>▶바로가기</v>
      </c>
    </row>
    <row r="221" spans="1:51" ht="28.5" customHeight="1" x14ac:dyDescent="0.3">
      <c r="A221" s="10" t="s">
        <v>295</v>
      </c>
      <c r="B221" s="3" t="s">
        <v>224</v>
      </c>
      <c r="C221" s="10" t="s">
        <v>238</v>
      </c>
      <c r="D221" s="4">
        <v>19.78</v>
      </c>
      <c r="E221" s="6"/>
      <c r="F221" s="2"/>
      <c r="G221" s="6"/>
      <c r="H221" s="2"/>
      <c r="I221" s="6"/>
      <c r="J221" s="2"/>
      <c r="K221" s="6"/>
      <c r="L221" s="2"/>
      <c r="M221" s="3"/>
      <c r="N221" s="19" t="str">
        <f>HYPERLINK("#일위대가목록!A44","IB0000004800")</f>
        <v>IB0000004800</v>
      </c>
      <c r="O221" s="12" t="s">
        <v>224</v>
      </c>
      <c r="P221" s="12" t="s">
        <v>224</v>
      </c>
      <c r="Q221" s="12" t="s">
        <v>131</v>
      </c>
      <c r="R221" s="9">
        <v>1000080</v>
      </c>
      <c r="S221" s="9">
        <v>45</v>
      </c>
      <c r="T221" s="12" t="s">
        <v>225</v>
      </c>
      <c r="U221" s="12" t="s">
        <v>206</v>
      </c>
      <c r="V221" s="12" t="s">
        <v>206</v>
      </c>
      <c r="W221" s="12" t="s">
        <v>224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>
        <v>0</v>
      </c>
      <c r="AE221" s="9">
        <v>0</v>
      </c>
      <c r="AF221" s="9">
        <v>0</v>
      </c>
      <c r="AG221" s="9">
        <v>0</v>
      </c>
      <c r="AH221" s="9">
        <v>0</v>
      </c>
      <c r="AI221" s="9">
        <v>9</v>
      </c>
      <c r="AJ221" s="9">
        <v>0</v>
      </c>
      <c r="AK221" s="9">
        <v>0</v>
      </c>
      <c r="AL221" s="9">
        <v>0</v>
      </c>
      <c r="AM221" s="9">
        <v>0</v>
      </c>
      <c r="AN221" s="9">
        <v>0</v>
      </c>
      <c r="AO221" s="9">
        <v>0</v>
      </c>
      <c r="AP221" s="9">
        <v>0</v>
      </c>
      <c r="AQ221" s="9">
        <v>0</v>
      </c>
      <c r="AR221" s="9">
        <v>0</v>
      </c>
      <c r="AS221" s="9">
        <v>0</v>
      </c>
      <c r="AT221" s="9">
        <v>0</v>
      </c>
      <c r="AU221" s="12" t="s">
        <v>224</v>
      </c>
      <c r="AV221" s="9">
        <v>100</v>
      </c>
      <c r="AX221" s="15" t="s">
        <v>224</v>
      </c>
      <c r="AY221" s="18" t="str">
        <f>HYPERLINK("#일위대가목록!A44","▶바로가기")</f>
        <v>▶바로가기</v>
      </c>
    </row>
    <row r="222" spans="1:51" ht="28.5" customHeight="1" x14ac:dyDescent="0.3">
      <c r="A222" s="10" t="s">
        <v>142</v>
      </c>
      <c r="B222" s="3" t="s">
        <v>224</v>
      </c>
      <c r="C222" s="10" t="s">
        <v>238</v>
      </c>
      <c r="D222" s="4">
        <v>76.150000000000006</v>
      </c>
      <c r="E222" s="6"/>
      <c r="F222" s="2"/>
      <c r="G222" s="6"/>
      <c r="H222" s="2"/>
      <c r="I222" s="6"/>
      <c r="J222" s="2"/>
      <c r="K222" s="6"/>
      <c r="L222" s="2"/>
      <c r="M222" s="3"/>
      <c r="N222" s="19" t="str">
        <f>HYPERLINK("#일위대가목록!A45","IB0000004600")</f>
        <v>IB0000004600</v>
      </c>
      <c r="O222" s="11" t="s">
        <v>224</v>
      </c>
      <c r="P222" s="11" t="s">
        <v>224</v>
      </c>
      <c r="Q222" s="12" t="s">
        <v>131</v>
      </c>
      <c r="R222" s="9">
        <v>1000080</v>
      </c>
      <c r="S222" s="9">
        <v>50</v>
      </c>
      <c r="T222" s="12" t="s">
        <v>225</v>
      </c>
      <c r="U222" s="12" t="s">
        <v>206</v>
      </c>
      <c r="V222" s="12" t="s">
        <v>206</v>
      </c>
      <c r="W222" s="12" t="s">
        <v>224</v>
      </c>
      <c r="X222" s="9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>
        <v>0</v>
      </c>
      <c r="AE222" s="9">
        <v>0</v>
      </c>
      <c r="AF222" s="9">
        <v>0</v>
      </c>
      <c r="AG222" s="9">
        <v>0</v>
      </c>
      <c r="AH222" s="9">
        <v>0</v>
      </c>
      <c r="AI222" s="9">
        <v>9</v>
      </c>
      <c r="AJ222" s="9">
        <v>0</v>
      </c>
      <c r="AK222" s="9">
        <v>0</v>
      </c>
      <c r="AL222" s="9">
        <v>0</v>
      </c>
      <c r="AM222" s="9">
        <v>0</v>
      </c>
      <c r="AN222" s="9">
        <v>0</v>
      </c>
      <c r="AO222" s="9">
        <v>0</v>
      </c>
      <c r="AP222" s="9">
        <v>0</v>
      </c>
      <c r="AQ222" s="9">
        <v>0</v>
      </c>
      <c r="AR222" s="9">
        <v>0</v>
      </c>
      <c r="AS222" s="9">
        <v>0</v>
      </c>
      <c r="AT222" s="9">
        <v>0</v>
      </c>
      <c r="AU222" s="12" t="s">
        <v>224</v>
      </c>
      <c r="AV222" s="9">
        <v>100</v>
      </c>
      <c r="AX222" s="15" t="s">
        <v>224</v>
      </c>
      <c r="AY222" s="18" t="str">
        <f>HYPERLINK("#일위대가목록!A45","▶바로가기")</f>
        <v>▶바로가기</v>
      </c>
    </row>
    <row r="223" spans="1:51" ht="28.5" customHeight="1" x14ac:dyDescent="0.3">
      <c r="A223" s="10" t="s">
        <v>224</v>
      </c>
      <c r="B223" s="10" t="s">
        <v>224</v>
      </c>
      <c r="C223" s="10" t="s">
        <v>224</v>
      </c>
      <c r="D223" s="2">
        <v>0</v>
      </c>
      <c r="E223" s="6"/>
      <c r="F223" s="2"/>
      <c r="G223" s="6"/>
      <c r="H223" s="2"/>
      <c r="I223" s="6"/>
      <c r="J223" s="2"/>
      <c r="K223" s="6"/>
      <c r="L223" s="2"/>
      <c r="M223" s="14"/>
      <c r="N223" s="10" t="s">
        <v>224</v>
      </c>
      <c r="O223" s="10" t="s">
        <v>224</v>
      </c>
      <c r="P223" s="10" t="s">
        <v>224</v>
      </c>
      <c r="AU223" s="12"/>
      <c r="AV223" s="9">
        <v>0</v>
      </c>
    </row>
    <row r="224" spans="1:51" ht="28.5" customHeight="1" x14ac:dyDescent="0.3">
      <c r="A224" s="10" t="s">
        <v>224</v>
      </c>
      <c r="B224" s="10" t="s">
        <v>224</v>
      </c>
      <c r="C224" s="10" t="s">
        <v>224</v>
      </c>
      <c r="D224" s="2">
        <v>0</v>
      </c>
      <c r="E224" s="6"/>
      <c r="F224" s="2"/>
      <c r="G224" s="6"/>
      <c r="H224" s="2"/>
      <c r="I224" s="6"/>
      <c r="J224" s="2"/>
      <c r="K224" s="6"/>
      <c r="L224" s="2"/>
      <c r="M224" s="14"/>
      <c r="N224" s="10" t="s">
        <v>224</v>
      </c>
      <c r="O224" s="10" t="s">
        <v>224</v>
      </c>
      <c r="P224" s="10" t="s">
        <v>224</v>
      </c>
      <c r="AU224" s="12"/>
      <c r="AV224" s="9">
        <v>0</v>
      </c>
    </row>
    <row r="225" spans="1:51" ht="28.5" customHeight="1" x14ac:dyDescent="0.3">
      <c r="A225" s="10" t="s">
        <v>224</v>
      </c>
      <c r="B225" s="10" t="s">
        <v>224</v>
      </c>
      <c r="C225" s="10" t="s">
        <v>224</v>
      </c>
      <c r="D225" s="2">
        <v>0</v>
      </c>
      <c r="E225" s="6"/>
      <c r="F225" s="2"/>
      <c r="G225" s="6"/>
      <c r="H225" s="2"/>
      <c r="I225" s="6"/>
      <c r="J225" s="2"/>
      <c r="K225" s="6"/>
      <c r="L225" s="2"/>
      <c r="M225" s="14"/>
      <c r="N225" s="10" t="s">
        <v>224</v>
      </c>
      <c r="O225" s="10" t="s">
        <v>224</v>
      </c>
      <c r="P225" s="10" t="s">
        <v>224</v>
      </c>
      <c r="AU225" s="12"/>
      <c r="AV225" s="9">
        <v>0</v>
      </c>
    </row>
    <row r="226" spans="1:51" ht="28.5" customHeight="1" x14ac:dyDescent="0.3">
      <c r="A226" s="10" t="s">
        <v>224</v>
      </c>
      <c r="B226" s="10" t="s">
        <v>224</v>
      </c>
      <c r="C226" s="10" t="s">
        <v>224</v>
      </c>
      <c r="D226" s="2">
        <v>0</v>
      </c>
      <c r="E226" s="6"/>
      <c r="F226" s="2"/>
      <c r="G226" s="6"/>
      <c r="H226" s="2"/>
      <c r="I226" s="6"/>
      <c r="J226" s="2"/>
      <c r="K226" s="6"/>
      <c r="L226" s="2"/>
      <c r="M226" s="14"/>
      <c r="N226" s="10" t="s">
        <v>224</v>
      </c>
      <c r="O226" s="10" t="s">
        <v>224</v>
      </c>
      <c r="P226" s="10" t="s">
        <v>224</v>
      </c>
      <c r="AU226" s="12"/>
      <c r="AV226" s="9">
        <v>0</v>
      </c>
    </row>
    <row r="227" spans="1:51" ht="28.5" customHeight="1" x14ac:dyDescent="0.3">
      <c r="A227" s="10" t="s">
        <v>224</v>
      </c>
      <c r="B227" s="10" t="s">
        <v>224</v>
      </c>
      <c r="C227" s="10" t="s">
        <v>224</v>
      </c>
      <c r="D227" s="2">
        <v>0</v>
      </c>
      <c r="E227" s="6"/>
      <c r="F227" s="2"/>
      <c r="G227" s="6"/>
      <c r="H227" s="2"/>
      <c r="I227" s="6"/>
      <c r="J227" s="2"/>
      <c r="K227" s="6"/>
      <c r="L227" s="2"/>
      <c r="M227" s="14"/>
      <c r="N227" s="10" t="s">
        <v>224</v>
      </c>
      <c r="O227" s="10" t="s">
        <v>224</v>
      </c>
      <c r="P227" s="10" t="s">
        <v>224</v>
      </c>
      <c r="AU227" s="12"/>
      <c r="AV227" s="9">
        <v>0</v>
      </c>
    </row>
    <row r="228" spans="1:51" ht="28.5" customHeight="1" x14ac:dyDescent="0.3">
      <c r="A228" s="10" t="s">
        <v>224</v>
      </c>
      <c r="B228" s="10" t="s">
        <v>224</v>
      </c>
      <c r="C228" s="10" t="s">
        <v>224</v>
      </c>
      <c r="D228" s="2">
        <v>0</v>
      </c>
      <c r="E228" s="6"/>
      <c r="F228" s="2"/>
      <c r="G228" s="6"/>
      <c r="H228" s="2"/>
      <c r="I228" s="6"/>
      <c r="J228" s="2"/>
      <c r="K228" s="6"/>
      <c r="L228" s="2"/>
      <c r="M228" s="14"/>
      <c r="N228" s="10" t="s">
        <v>224</v>
      </c>
      <c r="O228" s="10" t="s">
        <v>224</v>
      </c>
      <c r="P228" s="10" t="s">
        <v>224</v>
      </c>
      <c r="AU228" s="12"/>
      <c r="AV228" s="9">
        <v>0</v>
      </c>
    </row>
    <row r="229" spans="1:51" ht="28.5" customHeight="1" x14ac:dyDescent="0.3">
      <c r="A229" s="10" t="s">
        <v>224</v>
      </c>
      <c r="B229" s="10" t="s">
        <v>224</v>
      </c>
      <c r="C229" s="10" t="s">
        <v>224</v>
      </c>
      <c r="D229" s="2">
        <v>0</v>
      </c>
      <c r="E229" s="6"/>
      <c r="F229" s="2"/>
      <c r="G229" s="6"/>
      <c r="H229" s="2"/>
      <c r="I229" s="6"/>
      <c r="J229" s="2"/>
      <c r="K229" s="6"/>
      <c r="L229" s="2"/>
      <c r="M229" s="14"/>
      <c r="N229" s="10" t="s">
        <v>224</v>
      </c>
      <c r="O229" s="10" t="s">
        <v>224</v>
      </c>
      <c r="P229" s="10" t="s">
        <v>224</v>
      </c>
      <c r="AU229" s="12"/>
      <c r="AV229" s="9">
        <v>0</v>
      </c>
    </row>
    <row r="230" spans="1:51" ht="28.5" customHeight="1" x14ac:dyDescent="0.3">
      <c r="A230" s="10" t="s">
        <v>224</v>
      </c>
      <c r="B230" s="10" t="s">
        <v>224</v>
      </c>
      <c r="C230" s="10" t="s">
        <v>224</v>
      </c>
      <c r="D230" s="2">
        <v>0</v>
      </c>
      <c r="E230" s="6"/>
      <c r="F230" s="2"/>
      <c r="G230" s="6"/>
      <c r="H230" s="2"/>
      <c r="I230" s="6"/>
      <c r="J230" s="2"/>
      <c r="K230" s="6"/>
      <c r="L230" s="2"/>
      <c r="M230" s="14"/>
      <c r="N230" s="10" t="s">
        <v>224</v>
      </c>
      <c r="O230" s="10" t="s">
        <v>224</v>
      </c>
      <c r="P230" s="10" t="s">
        <v>224</v>
      </c>
      <c r="AU230" s="12"/>
      <c r="AV230" s="9">
        <v>0</v>
      </c>
    </row>
    <row r="231" spans="1:51" ht="28.5" customHeight="1" x14ac:dyDescent="0.3">
      <c r="A231" s="10" t="s">
        <v>224</v>
      </c>
      <c r="B231" s="10" t="s">
        <v>224</v>
      </c>
      <c r="C231" s="10" t="s">
        <v>224</v>
      </c>
      <c r="D231" s="2">
        <v>0</v>
      </c>
      <c r="E231" s="6"/>
      <c r="F231" s="2"/>
      <c r="G231" s="6"/>
      <c r="H231" s="2"/>
      <c r="I231" s="6"/>
      <c r="J231" s="2"/>
      <c r="K231" s="6"/>
      <c r="L231" s="2"/>
      <c r="M231" s="14"/>
      <c r="N231" s="10" t="s">
        <v>224</v>
      </c>
      <c r="O231" s="10" t="s">
        <v>224</v>
      </c>
      <c r="P231" s="10" t="s">
        <v>224</v>
      </c>
      <c r="AU231" s="12"/>
      <c r="AV231" s="9">
        <v>0</v>
      </c>
    </row>
    <row r="232" spans="1:51" ht="28.5" customHeight="1" x14ac:dyDescent="0.3">
      <c r="A232" s="10" t="s">
        <v>224</v>
      </c>
      <c r="B232" s="10" t="s">
        <v>224</v>
      </c>
      <c r="C232" s="10" t="s">
        <v>224</v>
      </c>
      <c r="D232" s="2">
        <v>0</v>
      </c>
      <c r="E232" s="6"/>
      <c r="F232" s="2"/>
      <c r="G232" s="6"/>
      <c r="H232" s="2"/>
      <c r="I232" s="6"/>
      <c r="J232" s="2"/>
      <c r="K232" s="6"/>
      <c r="L232" s="2"/>
      <c r="M232" s="14"/>
      <c r="N232" s="10" t="s">
        <v>224</v>
      </c>
      <c r="O232" s="10" t="s">
        <v>224</v>
      </c>
      <c r="P232" s="10" t="s">
        <v>224</v>
      </c>
      <c r="AU232" s="12"/>
      <c r="AV232" s="9">
        <v>0</v>
      </c>
    </row>
    <row r="233" spans="1:51" ht="28.5" customHeight="1" x14ac:dyDescent="0.3">
      <c r="A233" s="10" t="s">
        <v>224</v>
      </c>
      <c r="B233" s="10" t="s">
        <v>224</v>
      </c>
      <c r="C233" s="10" t="s">
        <v>224</v>
      </c>
      <c r="D233" s="2">
        <v>0</v>
      </c>
      <c r="E233" s="6"/>
      <c r="F233" s="2"/>
      <c r="G233" s="6"/>
      <c r="H233" s="2"/>
      <c r="I233" s="6"/>
      <c r="J233" s="2"/>
      <c r="K233" s="6"/>
      <c r="L233" s="2"/>
      <c r="M233" s="14"/>
      <c r="N233" s="10" t="s">
        <v>224</v>
      </c>
      <c r="O233" s="10" t="s">
        <v>224</v>
      </c>
      <c r="P233" s="10" t="s">
        <v>224</v>
      </c>
      <c r="AU233" s="12"/>
      <c r="AV233" s="9">
        <v>0</v>
      </c>
    </row>
    <row r="234" spans="1:51" ht="28.5" customHeight="1" x14ac:dyDescent="0.3">
      <c r="A234" s="10" t="s">
        <v>224</v>
      </c>
      <c r="B234" s="10" t="s">
        <v>224</v>
      </c>
      <c r="C234" s="10" t="s">
        <v>224</v>
      </c>
      <c r="D234" s="2">
        <v>0</v>
      </c>
      <c r="E234" s="6"/>
      <c r="F234" s="2"/>
      <c r="G234" s="6"/>
      <c r="H234" s="2"/>
      <c r="I234" s="6"/>
      <c r="J234" s="2"/>
      <c r="K234" s="6"/>
      <c r="L234" s="2"/>
      <c r="M234" s="14"/>
      <c r="N234" s="10" t="s">
        <v>224</v>
      </c>
      <c r="O234" s="10" t="s">
        <v>224</v>
      </c>
      <c r="P234" s="10" t="s">
        <v>224</v>
      </c>
      <c r="AU234" s="12"/>
      <c r="AV234" s="9">
        <v>0</v>
      </c>
    </row>
    <row r="235" spans="1:51" ht="28.5" customHeight="1" x14ac:dyDescent="0.3">
      <c r="A235" s="10" t="s">
        <v>224</v>
      </c>
      <c r="B235" s="10" t="s">
        <v>224</v>
      </c>
      <c r="C235" s="10" t="s">
        <v>224</v>
      </c>
      <c r="D235" s="2">
        <v>0</v>
      </c>
      <c r="E235" s="6"/>
      <c r="F235" s="2"/>
      <c r="G235" s="6"/>
      <c r="H235" s="2"/>
      <c r="I235" s="6"/>
      <c r="J235" s="2"/>
      <c r="K235" s="6"/>
      <c r="L235" s="2"/>
      <c r="M235" s="14"/>
      <c r="N235" s="10" t="s">
        <v>224</v>
      </c>
      <c r="O235" s="10" t="s">
        <v>224</v>
      </c>
      <c r="P235" s="10" t="s">
        <v>224</v>
      </c>
      <c r="AU235" s="12"/>
      <c r="AV235" s="9">
        <v>0</v>
      </c>
    </row>
    <row r="236" spans="1:51" ht="28.5" customHeight="1" x14ac:dyDescent="0.3">
      <c r="A236" s="10" t="s">
        <v>224</v>
      </c>
      <c r="B236" s="10" t="s">
        <v>224</v>
      </c>
      <c r="C236" s="10" t="s">
        <v>224</v>
      </c>
      <c r="D236" s="2">
        <v>0</v>
      </c>
      <c r="E236" s="6"/>
      <c r="F236" s="2"/>
      <c r="G236" s="6"/>
      <c r="H236" s="2"/>
      <c r="I236" s="6"/>
      <c r="J236" s="2"/>
      <c r="K236" s="6"/>
      <c r="L236" s="2"/>
      <c r="M236" s="14"/>
      <c r="N236" s="10" t="s">
        <v>224</v>
      </c>
      <c r="O236" s="10" t="s">
        <v>224</v>
      </c>
      <c r="P236" s="10" t="s">
        <v>224</v>
      </c>
      <c r="AU236" s="12"/>
      <c r="AV236" s="9">
        <v>0</v>
      </c>
    </row>
    <row r="237" spans="1:51" ht="28.5" customHeight="1" x14ac:dyDescent="0.3">
      <c r="A237" s="10" t="s">
        <v>224</v>
      </c>
      <c r="B237" s="10" t="s">
        <v>224</v>
      </c>
      <c r="C237" s="10" t="s">
        <v>224</v>
      </c>
      <c r="D237" s="2">
        <v>0</v>
      </c>
      <c r="E237" s="6"/>
      <c r="F237" s="2"/>
      <c r="G237" s="6"/>
      <c r="H237" s="2"/>
      <c r="I237" s="6"/>
      <c r="J237" s="2"/>
      <c r="K237" s="6"/>
      <c r="L237" s="2"/>
      <c r="M237" s="14"/>
      <c r="N237" s="10" t="s">
        <v>224</v>
      </c>
      <c r="O237" s="10" t="s">
        <v>224</v>
      </c>
      <c r="P237" s="10" t="s">
        <v>224</v>
      </c>
      <c r="AU237" s="12"/>
      <c r="AV237" s="9">
        <v>0</v>
      </c>
    </row>
    <row r="238" spans="1:51" ht="28.5" customHeight="1" x14ac:dyDescent="0.3">
      <c r="A238" s="10" t="s">
        <v>44</v>
      </c>
      <c r="B238" s="10" t="s">
        <v>224</v>
      </c>
      <c r="C238" s="10" t="s">
        <v>224</v>
      </c>
      <c r="D238" s="10" t="s">
        <v>224</v>
      </c>
      <c r="E238" s="1"/>
      <c r="F238" s="2"/>
      <c r="G238" s="2"/>
      <c r="H238" s="2"/>
      <c r="I238" s="2"/>
      <c r="J238" s="2"/>
      <c r="K238" s="5"/>
      <c r="L238" s="2"/>
      <c r="M238" s="10"/>
    </row>
    <row r="239" spans="1:51" ht="28.5" customHeight="1" x14ac:dyDescent="0.3">
      <c r="A239" s="16" t="s">
        <v>141</v>
      </c>
      <c r="B239" s="10" t="s">
        <v>11</v>
      </c>
      <c r="C239" s="10"/>
      <c r="D239" s="10" t="s">
        <v>224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3" t="s">
        <v>224</v>
      </c>
      <c r="Q239" s="12" t="s">
        <v>29</v>
      </c>
      <c r="R239" s="9">
        <v>1000090</v>
      </c>
      <c r="S239" s="9">
        <v>0</v>
      </c>
      <c r="AH239" s="12"/>
    </row>
    <row r="240" spans="1:51" ht="28.5" customHeight="1" x14ac:dyDescent="0.3">
      <c r="A240" s="10" t="s">
        <v>122</v>
      </c>
      <c r="B240" s="3" t="s">
        <v>2</v>
      </c>
      <c r="C240" s="10" t="s">
        <v>242</v>
      </c>
      <c r="D240" s="4">
        <v>29</v>
      </c>
      <c r="E240" s="6"/>
      <c r="F240" s="2"/>
      <c r="G240" s="6"/>
      <c r="H240" s="2"/>
      <c r="I240" s="6"/>
      <c r="J240" s="2"/>
      <c r="K240" s="6"/>
      <c r="L240" s="2"/>
      <c r="M240" s="3"/>
      <c r="N240" s="19" t="str">
        <f>HYPERLINK("#단가대비표!B94","E001010115010301")</f>
        <v>E001010115010301</v>
      </c>
      <c r="O240" s="12" t="s">
        <v>224</v>
      </c>
      <c r="P240" s="12" t="s">
        <v>224</v>
      </c>
      <c r="Q240" s="12" t="s">
        <v>29</v>
      </c>
      <c r="R240" s="9">
        <v>1000090</v>
      </c>
      <c r="S240" s="9">
        <v>5</v>
      </c>
      <c r="T240" s="12" t="s">
        <v>206</v>
      </c>
      <c r="U240" s="12" t="s">
        <v>206</v>
      </c>
      <c r="V240" s="12" t="s">
        <v>225</v>
      </c>
      <c r="W240" s="12" t="s">
        <v>224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9">
        <v>0</v>
      </c>
      <c r="AE240" s="9">
        <v>0</v>
      </c>
      <c r="AF240" s="9">
        <v>0</v>
      </c>
      <c r="AG240" s="9">
        <v>0</v>
      </c>
      <c r="AH240" s="9">
        <v>0</v>
      </c>
      <c r="AI240" s="9">
        <v>10</v>
      </c>
      <c r="AJ240" s="9">
        <v>0</v>
      </c>
      <c r="AK240" s="9">
        <v>0</v>
      </c>
      <c r="AL240" s="9">
        <v>0</v>
      </c>
      <c r="AM240" s="9">
        <v>0</v>
      </c>
      <c r="AN240" s="9">
        <v>0</v>
      </c>
      <c r="AO240" s="9">
        <v>0</v>
      </c>
      <c r="AP240" s="9">
        <v>0</v>
      </c>
      <c r="AQ240" s="9">
        <v>0</v>
      </c>
      <c r="AR240" s="9">
        <v>0</v>
      </c>
      <c r="AS240" s="9">
        <v>0</v>
      </c>
      <c r="AT240" s="9">
        <v>0</v>
      </c>
      <c r="AU240" s="12" t="s">
        <v>224</v>
      </c>
      <c r="AV240" s="9">
        <v>100</v>
      </c>
      <c r="AX240" s="15" t="s">
        <v>224</v>
      </c>
      <c r="AY240" s="18" t="str">
        <f>HYPERLINK("#단가대비표!B94","▶바로가기")</f>
        <v>▶바로가기</v>
      </c>
    </row>
    <row r="241" spans="1:51" ht="28.5" customHeight="1" x14ac:dyDescent="0.3">
      <c r="A241" s="10" t="s">
        <v>52</v>
      </c>
      <c r="B241" s="3" t="s">
        <v>174</v>
      </c>
      <c r="C241" s="10" t="s">
        <v>242</v>
      </c>
      <c r="D241" s="4">
        <v>3.4</v>
      </c>
      <c r="E241" s="6"/>
      <c r="F241" s="2"/>
      <c r="G241" s="6"/>
      <c r="H241" s="2"/>
      <c r="I241" s="6"/>
      <c r="J241" s="2"/>
      <c r="K241" s="6"/>
      <c r="L241" s="2"/>
      <c r="M241" s="3"/>
      <c r="N241" s="19" t="str">
        <f>HYPERLINK("#단가대비표!B95","E001010115010370")</f>
        <v>E001010115010370</v>
      </c>
      <c r="O241" s="12" t="s">
        <v>224</v>
      </c>
      <c r="P241" s="12" t="s">
        <v>224</v>
      </c>
      <c r="Q241" s="12" t="s">
        <v>29</v>
      </c>
      <c r="R241" s="9">
        <v>1000090</v>
      </c>
      <c r="S241" s="9">
        <v>10</v>
      </c>
      <c r="T241" s="12" t="s">
        <v>206</v>
      </c>
      <c r="U241" s="12" t="s">
        <v>206</v>
      </c>
      <c r="V241" s="12" t="s">
        <v>225</v>
      </c>
      <c r="W241" s="12" t="s">
        <v>224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9">
        <v>0</v>
      </c>
      <c r="AE241" s="9">
        <v>0</v>
      </c>
      <c r="AF241" s="9">
        <v>0</v>
      </c>
      <c r="AG241" s="9">
        <v>0</v>
      </c>
      <c r="AH241" s="9">
        <v>0</v>
      </c>
      <c r="AI241" s="9">
        <v>10</v>
      </c>
      <c r="AJ241" s="9">
        <v>0</v>
      </c>
      <c r="AK241" s="9">
        <v>0</v>
      </c>
      <c r="AL241" s="9">
        <v>0</v>
      </c>
      <c r="AM241" s="9">
        <v>0</v>
      </c>
      <c r="AN241" s="9">
        <v>0</v>
      </c>
      <c r="AO241" s="9">
        <v>0</v>
      </c>
      <c r="AP241" s="9">
        <v>0</v>
      </c>
      <c r="AQ241" s="9">
        <v>0</v>
      </c>
      <c r="AR241" s="9">
        <v>0</v>
      </c>
      <c r="AS241" s="9">
        <v>0</v>
      </c>
      <c r="AT241" s="9">
        <v>0</v>
      </c>
      <c r="AU241" s="12" t="s">
        <v>224</v>
      </c>
      <c r="AV241" s="9">
        <v>100</v>
      </c>
      <c r="AX241" s="15" t="s">
        <v>224</v>
      </c>
      <c r="AY241" s="18" t="str">
        <f>HYPERLINK("#단가대비표!B95","▶바로가기")</f>
        <v>▶바로가기</v>
      </c>
    </row>
    <row r="242" spans="1:51" ht="28.5" customHeight="1" x14ac:dyDescent="0.3">
      <c r="A242" s="10" t="s">
        <v>157</v>
      </c>
      <c r="B242" s="3" t="s">
        <v>172</v>
      </c>
      <c r="C242" s="10" t="s">
        <v>242</v>
      </c>
      <c r="D242" s="4">
        <v>0.36</v>
      </c>
      <c r="E242" s="6"/>
      <c r="F242" s="2"/>
      <c r="G242" s="6"/>
      <c r="H242" s="2"/>
      <c r="I242" s="6"/>
      <c r="J242" s="2"/>
      <c r="K242" s="6"/>
      <c r="L242" s="2"/>
      <c r="M242" s="3"/>
      <c r="N242" s="19" t="str">
        <f>HYPERLINK("#단가대비표!B96","E001010115010610")</f>
        <v>E001010115010610</v>
      </c>
      <c r="O242" s="12" t="s">
        <v>224</v>
      </c>
      <c r="P242" s="12" t="s">
        <v>224</v>
      </c>
      <c r="Q242" s="12" t="s">
        <v>29</v>
      </c>
      <c r="R242" s="9">
        <v>1000090</v>
      </c>
      <c r="S242" s="9">
        <v>15</v>
      </c>
      <c r="T242" s="12" t="s">
        <v>206</v>
      </c>
      <c r="U242" s="12" t="s">
        <v>206</v>
      </c>
      <c r="V242" s="12" t="s">
        <v>225</v>
      </c>
      <c r="W242" s="12" t="s">
        <v>224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>
        <v>0</v>
      </c>
      <c r="AE242" s="9">
        <v>0</v>
      </c>
      <c r="AF242" s="9">
        <v>0</v>
      </c>
      <c r="AG242" s="9">
        <v>0</v>
      </c>
      <c r="AH242" s="9">
        <v>0</v>
      </c>
      <c r="AI242" s="9">
        <v>10</v>
      </c>
      <c r="AJ242" s="9">
        <v>0</v>
      </c>
      <c r="AK242" s="9">
        <v>0</v>
      </c>
      <c r="AL242" s="9">
        <v>0</v>
      </c>
      <c r="AM242" s="9">
        <v>0</v>
      </c>
      <c r="AN242" s="9">
        <v>0</v>
      </c>
      <c r="AO242" s="9">
        <v>0</v>
      </c>
      <c r="AP242" s="9">
        <v>0</v>
      </c>
      <c r="AQ242" s="9">
        <v>0</v>
      </c>
      <c r="AR242" s="9">
        <v>0</v>
      </c>
      <c r="AS242" s="9">
        <v>0</v>
      </c>
      <c r="AT242" s="9">
        <v>0</v>
      </c>
      <c r="AU242" s="12" t="s">
        <v>224</v>
      </c>
      <c r="AV242" s="9">
        <v>100</v>
      </c>
      <c r="AX242" s="15" t="s">
        <v>224</v>
      </c>
      <c r="AY242" s="18" t="str">
        <f>HYPERLINK("#단가대비표!B96","▶바로가기")</f>
        <v>▶바로가기</v>
      </c>
    </row>
    <row r="243" spans="1:51" ht="28.5" customHeight="1" x14ac:dyDescent="0.3">
      <c r="A243" s="10" t="s">
        <v>36</v>
      </c>
      <c r="B243" s="3" t="s">
        <v>274</v>
      </c>
      <c r="C243" s="10" t="s">
        <v>242</v>
      </c>
      <c r="D243" s="4">
        <v>29</v>
      </c>
      <c r="E243" s="6"/>
      <c r="F243" s="2"/>
      <c r="G243" s="6"/>
      <c r="H243" s="2"/>
      <c r="I243" s="6"/>
      <c r="J243" s="2"/>
      <c r="K243" s="6"/>
      <c r="L243" s="2"/>
      <c r="M243" s="3"/>
      <c r="N243" s="19" t="str">
        <f>HYPERLINK("#단가대비표!B97","E001010115110612")</f>
        <v>E001010115110612</v>
      </c>
      <c r="O243" s="12" t="s">
        <v>224</v>
      </c>
      <c r="P243" s="12" t="s">
        <v>224</v>
      </c>
      <c r="Q243" s="12" t="s">
        <v>29</v>
      </c>
      <c r="R243" s="9">
        <v>1000090</v>
      </c>
      <c r="S243" s="9">
        <v>17</v>
      </c>
      <c r="T243" s="12" t="s">
        <v>206</v>
      </c>
      <c r="U243" s="12" t="s">
        <v>206</v>
      </c>
      <c r="V243" s="12" t="s">
        <v>225</v>
      </c>
      <c r="W243" s="12" t="s">
        <v>224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  <c r="AH243" s="9">
        <v>0</v>
      </c>
      <c r="AI243" s="9">
        <v>10</v>
      </c>
      <c r="AJ243" s="9">
        <v>0</v>
      </c>
      <c r="AK243" s="9">
        <v>0</v>
      </c>
      <c r="AL243" s="9">
        <v>0</v>
      </c>
      <c r="AM243" s="9">
        <v>0</v>
      </c>
      <c r="AN243" s="9">
        <v>0</v>
      </c>
      <c r="AO243" s="9">
        <v>0</v>
      </c>
      <c r="AP243" s="9">
        <v>0</v>
      </c>
      <c r="AQ243" s="9">
        <v>0</v>
      </c>
      <c r="AR243" s="9">
        <v>0</v>
      </c>
      <c r="AS243" s="9">
        <v>0</v>
      </c>
      <c r="AT243" s="9">
        <v>0</v>
      </c>
      <c r="AU243" s="12" t="s">
        <v>224</v>
      </c>
      <c r="AV243" s="9">
        <v>100</v>
      </c>
      <c r="AX243" s="15" t="s">
        <v>224</v>
      </c>
      <c r="AY243" s="18" t="str">
        <f>HYPERLINK("#단가대비표!B97","▶바로가기")</f>
        <v>▶바로가기</v>
      </c>
    </row>
    <row r="244" spans="1:51" ht="28.5" customHeight="1" x14ac:dyDescent="0.3">
      <c r="A244" s="10" t="s">
        <v>178</v>
      </c>
      <c r="B244" s="3" t="s">
        <v>152</v>
      </c>
      <c r="C244" s="10" t="s">
        <v>242</v>
      </c>
      <c r="D244" s="4">
        <v>3.76</v>
      </c>
      <c r="E244" s="6"/>
      <c r="F244" s="2"/>
      <c r="G244" s="6"/>
      <c r="H244" s="2"/>
      <c r="I244" s="6"/>
      <c r="J244" s="2"/>
      <c r="K244" s="6"/>
      <c r="L244" s="2"/>
      <c r="M244" s="3"/>
      <c r="N244" s="19" t="str">
        <f>HYPERLINK("#단가대비표!B98","E001010115110742")</f>
        <v>E001010115110742</v>
      </c>
      <c r="O244" s="11" t="s">
        <v>224</v>
      </c>
      <c r="P244" s="11" t="s">
        <v>224</v>
      </c>
      <c r="Q244" s="12" t="s">
        <v>29</v>
      </c>
      <c r="R244" s="9">
        <v>1000090</v>
      </c>
      <c r="S244" s="9">
        <v>20</v>
      </c>
      <c r="T244" s="12" t="s">
        <v>206</v>
      </c>
      <c r="U244" s="12" t="s">
        <v>206</v>
      </c>
      <c r="V244" s="12" t="s">
        <v>225</v>
      </c>
      <c r="W244" s="12" t="s">
        <v>224</v>
      </c>
      <c r="X244" s="9">
        <v>0</v>
      </c>
      <c r="Y244" s="9">
        <v>0</v>
      </c>
      <c r="Z244" s="9">
        <v>0</v>
      </c>
      <c r="AA244" s="9">
        <v>0</v>
      </c>
      <c r="AB244" s="9">
        <v>0</v>
      </c>
      <c r="AC244" s="9">
        <v>0</v>
      </c>
      <c r="AD244" s="9">
        <v>0</v>
      </c>
      <c r="AE244" s="9">
        <v>0</v>
      </c>
      <c r="AF244" s="9">
        <v>0</v>
      </c>
      <c r="AG244" s="9">
        <v>0</v>
      </c>
      <c r="AH244" s="9">
        <v>0</v>
      </c>
      <c r="AI244" s="9">
        <v>10</v>
      </c>
      <c r="AJ244" s="9">
        <v>0</v>
      </c>
      <c r="AK244" s="9">
        <v>0</v>
      </c>
      <c r="AL244" s="9">
        <v>0</v>
      </c>
      <c r="AM244" s="9">
        <v>0</v>
      </c>
      <c r="AN244" s="9">
        <v>0</v>
      </c>
      <c r="AO244" s="9">
        <v>0</v>
      </c>
      <c r="AP244" s="9">
        <v>0</v>
      </c>
      <c r="AQ244" s="9">
        <v>0</v>
      </c>
      <c r="AR244" s="9">
        <v>0</v>
      </c>
      <c r="AS244" s="9">
        <v>0</v>
      </c>
      <c r="AT244" s="9">
        <v>0</v>
      </c>
      <c r="AU244" s="12" t="s">
        <v>224</v>
      </c>
      <c r="AV244" s="9">
        <v>100</v>
      </c>
      <c r="AX244" s="15" t="s">
        <v>224</v>
      </c>
      <c r="AY244" s="18" t="str">
        <f>HYPERLINK("#단가대비표!B98","▶바로가기")</f>
        <v>▶바로가기</v>
      </c>
    </row>
    <row r="245" spans="1:51" ht="28.5" customHeight="1" x14ac:dyDescent="0.3">
      <c r="A245" s="10" t="s">
        <v>224</v>
      </c>
      <c r="B245" s="10" t="s">
        <v>224</v>
      </c>
      <c r="C245" s="10" t="s">
        <v>224</v>
      </c>
      <c r="D245" s="2">
        <v>0</v>
      </c>
      <c r="E245" s="6"/>
      <c r="F245" s="2"/>
      <c r="G245" s="6"/>
      <c r="H245" s="2"/>
      <c r="I245" s="6"/>
      <c r="J245" s="2"/>
      <c r="K245" s="6"/>
      <c r="L245" s="2"/>
      <c r="M245" s="14"/>
      <c r="N245" s="10" t="s">
        <v>224</v>
      </c>
      <c r="O245" s="10" t="s">
        <v>224</v>
      </c>
      <c r="P245" s="10" t="s">
        <v>224</v>
      </c>
      <c r="AU245" s="12"/>
      <c r="AV245" s="9">
        <v>0</v>
      </c>
    </row>
    <row r="246" spans="1:51" ht="28.5" customHeight="1" x14ac:dyDescent="0.3">
      <c r="A246" s="10" t="s">
        <v>224</v>
      </c>
      <c r="B246" s="10" t="s">
        <v>224</v>
      </c>
      <c r="C246" s="10" t="s">
        <v>224</v>
      </c>
      <c r="D246" s="2">
        <v>0</v>
      </c>
      <c r="E246" s="6"/>
      <c r="F246" s="2"/>
      <c r="G246" s="6"/>
      <c r="H246" s="2"/>
      <c r="I246" s="6"/>
      <c r="J246" s="2"/>
      <c r="K246" s="6"/>
      <c r="L246" s="2"/>
      <c r="M246" s="14"/>
      <c r="N246" s="10" t="s">
        <v>224</v>
      </c>
      <c r="O246" s="10" t="s">
        <v>224</v>
      </c>
      <c r="P246" s="10" t="s">
        <v>224</v>
      </c>
      <c r="AU246" s="12"/>
      <c r="AV246" s="9">
        <v>0</v>
      </c>
    </row>
    <row r="247" spans="1:51" ht="28.5" customHeight="1" x14ac:dyDescent="0.3">
      <c r="A247" s="10" t="s">
        <v>224</v>
      </c>
      <c r="B247" s="10" t="s">
        <v>224</v>
      </c>
      <c r="C247" s="10" t="s">
        <v>224</v>
      </c>
      <c r="D247" s="2">
        <v>0</v>
      </c>
      <c r="E247" s="6"/>
      <c r="F247" s="2"/>
      <c r="G247" s="6"/>
      <c r="H247" s="2"/>
      <c r="I247" s="6"/>
      <c r="J247" s="2"/>
      <c r="K247" s="6"/>
      <c r="L247" s="2"/>
      <c r="M247" s="14"/>
      <c r="N247" s="10" t="s">
        <v>224</v>
      </c>
      <c r="O247" s="10" t="s">
        <v>224</v>
      </c>
      <c r="P247" s="10" t="s">
        <v>224</v>
      </c>
      <c r="AU247" s="12"/>
      <c r="AV247" s="9">
        <v>0</v>
      </c>
    </row>
    <row r="248" spans="1:51" ht="28.5" customHeight="1" x14ac:dyDescent="0.3">
      <c r="A248" s="10" t="s">
        <v>224</v>
      </c>
      <c r="B248" s="10" t="s">
        <v>224</v>
      </c>
      <c r="C248" s="10" t="s">
        <v>224</v>
      </c>
      <c r="D248" s="2">
        <v>0</v>
      </c>
      <c r="E248" s="6"/>
      <c r="F248" s="2"/>
      <c r="G248" s="6"/>
      <c r="H248" s="2"/>
      <c r="I248" s="6"/>
      <c r="J248" s="2"/>
      <c r="K248" s="6"/>
      <c r="L248" s="2"/>
      <c r="M248" s="14"/>
      <c r="N248" s="10" t="s">
        <v>224</v>
      </c>
      <c r="O248" s="10" t="s">
        <v>224</v>
      </c>
      <c r="P248" s="10" t="s">
        <v>224</v>
      </c>
      <c r="AU248" s="12"/>
      <c r="AV248" s="9">
        <v>0</v>
      </c>
    </row>
    <row r="249" spans="1:51" ht="28.5" customHeight="1" x14ac:dyDescent="0.3">
      <c r="A249" s="10" t="s">
        <v>224</v>
      </c>
      <c r="B249" s="10" t="s">
        <v>224</v>
      </c>
      <c r="C249" s="10" t="s">
        <v>224</v>
      </c>
      <c r="D249" s="2">
        <v>0</v>
      </c>
      <c r="E249" s="6"/>
      <c r="F249" s="2"/>
      <c r="G249" s="6"/>
      <c r="H249" s="2"/>
      <c r="I249" s="6"/>
      <c r="J249" s="2"/>
      <c r="K249" s="6"/>
      <c r="L249" s="2"/>
      <c r="M249" s="14"/>
      <c r="N249" s="10" t="s">
        <v>224</v>
      </c>
      <c r="O249" s="10" t="s">
        <v>224</v>
      </c>
      <c r="P249" s="10" t="s">
        <v>224</v>
      </c>
      <c r="AU249" s="12"/>
      <c r="AV249" s="9">
        <v>0</v>
      </c>
    </row>
    <row r="250" spans="1:51" ht="28.5" customHeight="1" x14ac:dyDescent="0.3">
      <c r="A250" s="10" t="s">
        <v>224</v>
      </c>
      <c r="B250" s="10" t="s">
        <v>224</v>
      </c>
      <c r="C250" s="10" t="s">
        <v>224</v>
      </c>
      <c r="D250" s="2">
        <v>0</v>
      </c>
      <c r="E250" s="6"/>
      <c r="F250" s="2"/>
      <c r="G250" s="6"/>
      <c r="H250" s="2"/>
      <c r="I250" s="6"/>
      <c r="J250" s="2"/>
      <c r="K250" s="6"/>
      <c r="L250" s="2"/>
      <c r="M250" s="14"/>
      <c r="N250" s="10" t="s">
        <v>224</v>
      </c>
      <c r="O250" s="10" t="s">
        <v>224</v>
      </c>
      <c r="P250" s="10" t="s">
        <v>224</v>
      </c>
      <c r="AU250" s="12"/>
      <c r="AV250" s="9">
        <v>0</v>
      </c>
    </row>
    <row r="251" spans="1:51" ht="28.5" customHeight="1" x14ac:dyDescent="0.3">
      <c r="A251" s="10" t="s">
        <v>224</v>
      </c>
      <c r="B251" s="10" t="s">
        <v>224</v>
      </c>
      <c r="C251" s="10" t="s">
        <v>224</v>
      </c>
      <c r="D251" s="2">
        <v>0</v>
      </c>
      <c r="E251" s="6"/>
      <c r="F251" s="2"/>
      <c r="G251" s="6"/>
      <c r="H251" s="2"/>
      <c r="I251" s="6"/>
      <c r="J251" s="2"/>
      <c r="K251" s="6"/>
      <c r="L251" s="2"/>
      <c r="M251" s="14"/>
      <c r="N251" s="10" t="s">
        <v>224</v>
      </c>
      <c r="O251" s="10" t="s">
        <v>224</v>
      </c>
      <c r="P251" s="10" t="s">
        <v>224</v>
      </c>
      <c r="AU251" s="12"/>
      <c r="AV251" s="9">
        <v>0</v>
      </c>
    </row>
    <row r="252" spans="1:51" ht="28.5" customHeight="1" x14ac:dyDescent="0.3">
      <c r="A252" s="10" t="s">
        <v>224</v>
      </c>
      <c r="B252" s="10" t="s">
        <v>224</v>
      </c>
      <c r="C252" s="10" t="s">
        <v>224</v>
      </c>
      <c r="D252" s="2">
        <v>0</v>
      </c>
      <c r="E252" s="6"/>
      <c r="F252" s="2"/>
      <c r="G252" s="6"/>
      <c r="H252" s="2"/>
      <c r="I252" s="6"/>
      <c r="J252" s="2"/>
      <c r="K252" s="6"/>
      <c r="L252" s="2"/>
      <c r="M252" s="14"/>
      <c r="N252" s="10" t="s">
        <v>224</v>
      </c>
      <c r="O252" s="10" t="s">
        <v>224</v>
      </c>
      <c r="P252" s="10" t="s">
        <v>224</v>
      </c>
      <c r="AU252" s="12"/>
      <c r="AV252" s="9">
        <v>0</v>
      </c>
    </row>
    <row r="253" spans="1:51" ht="28.5" customHeight="1" x14ac:dyDescent="0.3">
      <c r="A253" s="10" t="s">
        <v>224</v>
      </c>
      <c r="B253" s="10" t="s">
        <v>224</v>
      </c>
      <c r="C253" s="10" t="s">
        <v>224</v>
      </c>
      <c r="D253" s="2">
        <v>0</v>
      </c>
      <c r="E253" s="6"/>
      <c r="F253" s="2"/>
      <c r="G253" s="6"/>
      <c r="H253" s="2"/>
      <c r="I253" s="6"/>
      <c r="J253" s="2"/>
      <c r="K253" s="6"/>
      <c r="L253" s="2"/>
      <c r="M253" s="14"/>
      <c r="N253" s="10" t="s">
        <v>224</v>
      </c>
      <c r="O253" s="10" t="s">
        <v>224</v>
      </c>
      <c r="P253" s="10" t="s">
        <v>224</v>
      </c>
      <c r="AU253" s="12"/>
      <c r="AV253" s="9">
        <v>0</v>
      </c>
    </row>
    <row r="254" spans="1:51" ht="28.5" customHeight="1" x14ac:dyDescent="0.3">
      <c r="A254" s="10" t="s">
        <v>224</v>
      </c>
      <c r="B254" s="10" t="s">
        <v>224</v>
      </c>
      <c r="C254" s="10" t="s">
        <v>224</v>
      </c>
      <c r="D254" s="2">
        <v>0</v>
      </c>
      <c r="E254" s="6"/>
      <c r="F254" s="2"/>
      <c r="G254" s="6"/>
      <c r="H254" s="2"/>
      <c r="I254" s="6"/>
      <c r="J254" s="2"/>
      <c r="K254" s="6"/>
      <c r="L254" s="2"/>
      <c r="M254" s="14"/>
      <c r="N254" s="10" t="s">
        <v>224</v>
      </c>
      <c r="O254" s="10" t="s">
        <v>224</v>
      </c>
      <c r="P254" s="10" t="s">
        <v>224</v>
      </c>
      <c r="AU254" s="12"/>
      <c r="AV254" s="9">
        <v>0</v>
      </c>
    </row>
    <row r="255" spans="1:51" ht="28.5" customHeight="1" x14ac:dyDescent="0.3">
      <c r="A255" s="10" t="s">
        <v>224</v>
      </c>
      <c r="B255" s="10" t="s">
        <v>224</v>
      </c>
      <c r="C255" s="10" t="s">
        <v>224</v>
      </c>
      <c r="D255" s="2">
        <v>0</v>
      </c>
      <c r="E255" s="6"/>
      <c r="F255" s="2"/>
      <c r="G255" s="6"/>
      <c r="H255" s="2"/>
      <c r="I255" s="6"/>
      <c r="J255" s="2"/>
      <c r="K255" s="6"/>
      <c r="L255" s="2"/>
      <c r="M255" s="14"/>
      <c r="N255" s="10" t="s">
        <v>224</v>
      </c>
      <c r="O255" s="10" t="s">
        <v>224</v>
      </c>
      <c r="P255" s="10" t="s">
        <v>224</v>
      </c>
      <c r="AU255" s="12"/>
      <c r="AV255" s="9">
        <v>0</v>
      </c>
    </row>
    <row r="256" spans="1:51" ht="28.5" customHeight="1" x14ac:dyDescent="0.3">
      <c r="A256" s="10" t="s">
        <v>224</v>
      </c>
      <c r="B256" s="10" t="s">
        <v>224</v>
      </c>
      <c r="C256" s="10" t="s">
        <v>224</v>
      </c>
      <c r="D256" s="2">
        <v>0</v>
      </c>
      <c r="E256" s="6"/>
      <c r="F256" s="2"/>
      <c r="G256" s="6"/>
      <c r="H256" s="2"/>
      <c r="I256" s="6"/>
      <c r="J256" s="2"/>
      <c r="K256" s="6"/>
      <c r="L256" s="2"/>
      <c r="M256" s="14"/>
      <c r="N256" s="10" t="s">
        <v>224</v>
      </c>
      <c r="O256" s="10" t="s">
        <v>224</v>
      </c>
      <c r="P256" s="10" t="s">
        <v>224</v>
      </c>
      <c r="AU256" s="12"/>
      <c r="AV256" s="9">
        <v>0</v>
      </c>
    </row>
    <row r="257" spans="1:48" ht="28.5" customHeight="1" x14ac:dyDescent="0.3">
      <c r="A257" s="10" t="s">
        <v>224</v>
      </c>
      <c r="B257" s="10" t="s">
        <v>224</v>
      </c>
      <c r="C257" s="10" t="s">
        <v>224</v>
      </c>
      <c r="D257" s="2">
        <v>0</v>
      </c>
      <c r="E257" s="6"/>
      <c r="F257" s="2"/>
      <c r="G257" s="6"/>
      <c r="H257" s="2"/>
      <c r="I257" s="6"/>
      <c r="J257" s="2"/>
      <c r="K257" s="6"/>
      <c r="L257" s="2"/>
      <c r="M257" s="14"/>
      <c r="N257" s="10" t="s">
        <v>224</v>
      </c>
      <c r="O257" s="10" t="s">
        <v>224</v>
      </c>
      <c r="P257" s="10" t="s">
        <v>224</v>
      </c>
      <c r="AU257" s="12"/>
      <c r="AV257" s="9">
        <v>0</v>
      </c>
    </row>
    <row r="258" spans="1:48" ht="28.5" customHeight="1" x14ac:dyDescent="0.3">
      <c r="A258" s="10" t="s">
        <v>224</v>
      </c>
      <c r="B258" s="10" t="s">
        <v>224</v>
      </c>
      <c r="C258" s="10" t="s">
        <v>224</v>
      </c>
      <c r="D258" s="2">
        <v>0</v>
      </c>
      <c r="E258" s="6"/>
      <c r="F258" s="2"/>
      <c r="G258" s="6"/>
      <c r="H258" s="2"/>
      <c r="I258" s="6"/>
      <c r="J258" s="2"/>
      <c r="K258" s="6"/>
      <c r="L258" s="2"/>
      <c r="M258" s="14"/>
      <c r="N258" s="10" t="s">
        <v>224</v>
      </c>
      <c r="O258" s="10" t="s">
        <v>224</v>
      </c>
      <c r="P258" s="10" t="s">
        <v>224</v>
      </c>
      <c r="AU258" s="12"/>
      <c r="AV258" s="9">
        <v>0</v>
      </c>
    </row>
    <row r="259" spans="1:48" ht="28.5" customHeight="1" x14ac:dyDescent="0.3">
      <c r="A259" s="10" t="s">
        <v>224</v>
      </c>
      <c r="B259" s="10" t="s">
        <v>224</v>
      </c>
      <c r="C259" s="10" t="s">
        <v>224</v>
      </c>
      <c r="D259" s="2">
        <v>0</v>
      </c>
      <c r="E259" s="6"/>
      <c r="F259" s="2"/>
      <c r="G259" s="6"/>
      <c r="H259" s="2"/>
      <c r="I259" s="6"/>
      <c r="J259" s="2"/>
      <c r="K259" s="6"/>
      <c r="L259" s="2"/>
      <c r="M259" s="14"/>
      <c r="N259" s="10" t="s">
        <v>224</v>
      </c>
      <c r="O259" s="10" t="s">
        <v>224</v>
      </c>
      <c r="P259" s="10" t="s">
        <v>224</v>
      </c>
      <c r="AU259" s="12"/>
      <c r="AV259" s="9">
        <v>0</v>
      </c>
    </row>
    <row r="260" spans="1:48" ht="28.5" customHeight="1" x14ac:dyDescent="0.3">
      <c r="A260" s="10" t="s">
        <v>224</v>
      </c>
      <c r="B260" s="10" t="s">
        <v>224</v>
      </c>
      <c r="C260" s="10" t="s">
        <v>224</v>
      </c>
      <c r="D260" s="2">
        <v>0</v>
      </c>
      <c r="E260" s="6"/>
      <c r="F260" s="2"/>
      <c r="G260" s="6"/>
      <c r="H260" s="2"/>
      <c r="I260" s="6"/>
      <c r="J260" s="2"/>
      <c r="K260" s="6"/>
      <c r="L260" s="2"/>
      <c r="M260" s="14"/>
      <c r="N260" s="10" t="s">
        <v>224</v>
      </c>
      <c r="O260" s="10" t="s">
        <v>224</v>
      </c>
      <c r="P260" s="10" t="s">
        <v>224</v>
      </c>
      <c r="AU260" s="12"/>
      <c r="AV260" s="9">
        <v>0</v>
      </c>
    </row>
    <row r="261" spans="1:48" ht="28.5" customHeight="1" x14ac:dyDescent="0.3">
      <c r="A261" s="10" t="s">
        <v>224</v>
      </c>
      <c r="B261" s="10" t="s">
        <v>224</v>
      </c>
      <c r="C261" s="10" t="s">
        <v>224</v>
      </c>
      <c r="D261" s="2">
        <v>0</v>
      </c>
      <c r="E261" s="6"/>
      <c r="F261" s="2"/>
      <c r="G261" s="6"/>
      <c r="H261" s="2"/>
      <c r="I261" s="6"/>
      <c r="J261" s="2"/>
      <c r="K261" s="6"/>
      <c r="L261" s="2"/>
      <c r="M261" s="14"/>
      <c r="N261" s="10" t="s">
        <v>224</v>
      </c>
      <c r="O261" s="10" t="s">
        <v>224</v>
      </c>
      <c r="P261" s="10" t="s">
        <v>224</v>
      </c>
      <c r="AU261" s="12"/>
      <c r="AV261" s="9">
        <v>0</v>
      </c>
    </row>
    <row r="262" spans="1:48" ht="28.5" customHeight="1" x14ac:dyDescent="0.3">
      <c r="A262" s="10" t="s">
        <v>224</v>
      </c>
      <c r="B262" s="10" t="s">
        <v>224</v>
      </c>
      <c r="C262" s="10" t="s">
        <v>224</v>
      </c>
      <c r="D262" s="2">
        <v>0</v>
      </c>
      <c r="E262" s="6"/>
      <c r="F262" s="2"/>
      <c r="G262" s="6"/>
      <c r="H262" s="2"/>
      <c r="I262" s="6"/>
      <c r="J262" s="2"/>
      <c r="K262" s="6"/>
      <c r="L262" s="2"/>
      <c r="M262" s="14"/>
      <c r="N262" s="10" t="s">
        <v>224</v>
      </c>
      <c r="O262" s="10" t="s">
        <v>224</v>
      </c>
      <c r="P262" s="10" t="s">
        <v>224</v>
      </c>
      <c r="AU262" s="12"/>
      <c r="AV262" s="9">
        <v>0</v>
      </c>
    </row>
    <row r="263" spans="1:48" ht="28.5" customHeight="1" x14ac:dyDescent="0.3">
      <c r="A263" s="10" t="s">
        <v>224</v>
      </c>
      <c r="B263" s="10" t="s">
        <v>224</v>
      </c>
      <c r="C263" s="10" t="s">
        <v>224</v>
      </c>
      <c r="D263" s="2">
        <v>0</v>
      </c>
      <c r="E263" s="6"/>
      <c r="F263" s="2"/>
      <c r="G263" s="6"/>
      <c r="H263" s="2"/>
      <c r="I263" s="6"/>
      <c r="J263" s="2"/>
      <c r="K263" s="6"/>
      <c r="L263" s="2"/>
      <c r="M263" s="14"/>
      <c r="N263" s="10" t="s">
        <v>224</v>
      </c>
      <c r="O263" s="10" t="s">
        <v>224</v>
      </c>
      <c r="P263" s="10" t="s">
        <v>224</v>
      </c>
      <c r="AU263" s="12"/>
      <c r="AV263" s="9">
        <v>0</v>
      </c>
    </row>
    <row r="264" spans="1:48" ht="28.5" customHeight="1" x14ac:dyDescent="0.3">
      <c r="A264" s="10" t="s">
        <v>44</v>
      </c>
      <c r="B264" s="10" t="s">
        <v>224</v>
      </c>
      <c r="C264" s="10" t="s">
        <v>224</v>
      </c>
      <c r="D264" s="10" t="s">
        <v>224</v>
      </c>
      <c r="E264" s="1"/>
      <c r="F264" s="2"/>
      <c r="G264" s="2"/>
      <c r="H264" s="2"/>
      <c r="I264" s="2"/>
      <c r="J264" s="2"/>
      <c r="K264" s="5"/>
      <c r="L264" s="2"/>
      <c r="M264" s="10"/>
    </row>
  </sheetData>
  <mergeCells count="46"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5" type="noConversion"/>
  <pageMargins left="0.78736108541488647" right="0" top="0.39361110329627991" bottom="0.2361111044883728" header="0" footer="0"/>
  <pageSetup paperSize="9" scale="64" orientation="landscape" r:id="rId1"/>
  <rowBreaks count="10" manualBreakCount="10">
    <brk id="30" max="1048575" man="1"/>
    <brk id="56" max="1048575" man="1"/>
    <brk id="82" max="1048575" man="1"/>
    <brk id="108" max="1048575" man="1"/>
    <brk id="134" max="1048575" man="1"/>
    <brk id="160" max="1048575" man="1"/>
    <brk id="186" max="1048575" man="1"/>
    <brk id="212" max="1048575" man="1"/>
    <brk id="238" max="1048575" man="1"/>
    <brk id="26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정훈 안</cp:lastModifiedBy>
  <cp:revision>1</cp:revision>
  <dcterms:created xsi:type="dcterms:W3CDTF">2026-06-30T02:48:13Z</dcterms:created>
  <dcterms:modified xsi:type="dcterms:W3CDTF">2026-07-14T03:59:45Z</dcterms:modified>
  <cp:version>1300.0100.01</cp:version>
</cp:coreProperties>
</file>