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진행중 공사\명교생활관 믿음동, 봉사동, 소망동, 사랑동 외부 도장공사\"/>
    </mc:Choice>
  </mc:AlternateContent>
  <xr:revisionPtr revIDLastSave="0" documentId="13_ncr:1_{9944F515-6B4E-41DD-9A18-7956DC110705}" xr6:coauthVersionLast="47" xr6:coauthVersionMax="47" xr10:uidLastSave="{00000000-0000-0000-0000-000000000000}"/>
  <bookViews>
    <workbookView xWindow="-25710" yWindow="2130" windowWidth="21675" windowHeight="14970" xr2:uid="{00000000-000D-0000-FFFF-FFFF00000000}"/>
  </bookViews>
  <sheets>
    <sheet name="원가계산서" sheetId="2" r:id="rId1"/>
    <sheet name="내역" sheetId="21" r:id="rId2"/>
    <sheet name="중기단가목록" sheetId="7" state="hidden" r:id="rId3"/>
    <sheet name="중기단가산출서" sheetId="8" state="hidden" r:id="rId4"/>
    <sheet name="단가대비표" sheetId="9" state="hidden" r:id="rId5"/>
    <sheet name="공사설정" sheetId="10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LPB1">[1]부하계산서!#REF!</definedName>
    <definedName name="___LPK1">[1]부하계산서!#REF!</definedName>
    <definedName name="___LU1">'[2]부하(성남)'!#REF!</definedName>
    <definedName name="___LU2">'[2]부하(성남)'!#REF!</definedName>
    <definedName name="___LV01">'[2]부하(성남)'!#REF!</definedName>
    <definedName name="___UP1">[1]부하계산서!#REF!</definedName>
    <definedName name="___UP2">[1]부하계산서!#REF!</definedName>
    <definedName name="__LP2">#REF!</definedName>
    <definedName name="__LPB1">[1]부하계산서!#REF!</definedName>
    <definedName name="__LPK1">[1]부하계산서!#REF!</definedName>
    <definedName name="__LU1">'[2]부하(성남)'!#REF!</definedName>
    <definedName name="__LU2">'[2]부하(성남)'!#REF!</definedName>
    <definedName name="__LV01">'[2]부하(성남)'!#REF!</definedName>
    <definedName name="__UP1">[1]부하계산서!#REF!</definedName>
    <definedName name="__UP2">[1]부하계산서!#REF!</definedName>
    <definedName name="_1._PANEL_BD.__LP___1">#REF!</definedName>
    <definedName name="_1월">#REF!</definedName>
    <definedName name="_2._날_개_벽">#REF!</definedName>
    <definedName name="_2월">#REF!</definedName>
    <definedName name="_3월">#REF!</definedName>
    <definedName name="_4월">#REF!</definedName>
    <definedName name="_50억이상">[3]단위수량!#REF!</definedName>
    <definedName name="_5억원미만">[3]단위수량!#REF!</definedName>
    <definedName name="_5억이상_50억원미만">[3]단위수량!#REF!</definedName>
    <definedName name="_5월">#REF!</definedName>
    <definedName name="_6월">#REF!</definedName>
    <definedName name="_CDT2">#REF!</definedName>
    <definedName name="_Fill" hidden="1">[4]날개벽수량표!#REF!</definedName>
    <definedName name="_LP1">#REF!</definedName>
    <definedName name="_LP2">#REF!</definedName>
    <definedName name="_LPB1">[1]부하계산서!#REF!</definedName>
    <definedName name="_LPK1">[1]부하계산서!#REF!</definedName>
    <definedName name="_LU1">'[2]부하(성남)'!#REF!</definedName>
    <definedName name="_LU2">'[2]부하(성남)'!#REF!</definedName>
    <definedName name="_LV01">'[2]부하(성남)'!#REF!</definedName>
    <definedName name="_UP1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>[0]!집</definedName>
    <definedName name="AAAA">AAAAA</definedName>
    <definedName name="AAAAA">[0]!AAAAA</definedName>
    <definedName name="ART">#REF!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ELL">#REF!</definedName>
    <definedName name="_xlnm.Criteria">#REF!</definedName>
    <definedName name="Criteria_MI">#REF!</definedName>
    <definedName name="CRT">#REF!</definedName>
    <definedName name="D">BlankMacro1</definedName>
    <definedName name="_xlnm.Database">#REF!</definedName>
    <definedName name="dd">BlankMacro1</definedName>
    <definedName name="DDD">#REF!</definedName>
    <definedName name="DDS">BlankMacro1</definedName>
    <definedName name="DDW">BlankMacro1</definedName>
    <definedName name="dhtn">#REF!</definedName>
    <definedName name="DKD">BlankMacro1</definedName>
    <definedName name="DKE">BlankMacro1</definedName>
    <definedName name="DS">BlankMacro1</definedName>
    <definedName name="DWS">BlankMacro1</definedName>
    <definedName name="e">#REF!</definedName>
    <definedName name="EARCA">#N/A</definedName>
    <definedName name="EARCB">#N/A</definedName>
    <definedName name="EB">#REF!</definedName>
    <definedName name="EDT">#N/A</definedName>
    <definedName name="EE">#REF!</definedName>
    <definedName name="ELG">#REF!</definedName>
    <definedName name="EXE">BlankMacro1</definedName>
    <definedName name="f">[0]!f</definedName>
    <definedName name="FILENAME">#REF!</definedName>
    <definedName name="g">[0]!g</definedName>
    <definedName name="GG">BlankMacro1</definedName>
    <definedName name="GGG">BlankMacro1</definedName>
    <definedName name="h">[0]!h</definedName>
    <definedName name="j">[0]!j</definedName>
    <definedName name="jhj">#REF!</definedName>
    <definedName name="k">[0]!k</definedName>
    <definedName name="KA">'[5]조도계산서 (도서)'!$B$61:$E$68</definedName>
    <definedName name="l">[0]!l</definedName>
    <definedName name="LP1A">'[2]부하(성남)'!#REF!</definedName>
    <definedName name="LP1B">[1]부하계산서!#REF!</definedName>
    <definedName name="LP3A">'[2]부하(성남)'!#REF!</definedName>
    <definedName name="LPB">'[2]부하(성남)'!#REF!</definedName>
    <definedName name="LPBA">[1]부하계산서!#REF!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">#N/A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onitor">#REF!</definedName>
    <definedName name="n">[0]!n</definedName>
    <definedName name="NO.">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>'[2]부하(성남)'!#REF!</definedName>
    <definedName name="PNLW10">[1]부하계산서!#REF!</definedName>
    <definedName name="PNLW8">[1]부하계산서!#REF!</definedName>
    <definedName name="PP">'[2]부하(성남)'!#REF!</definedName>
    <definedName name="ppii">[1]부하계산서!#REF!</definedName>
    <definedName name="_xlnm.Print_Area" localSheetId="1">내역!$A$1:$M$30</definedName>
    <definedName name="_xlnm.Print_Area" localSheetId="0">원가계산서!$A$1:$H$32</definedName>
    <definedName name="_xlnm.Print_Area">#N/A</definedName>
    <definedName name="Print_Area_MI">[6]물가시세!#REF!</definedName>
    <definedName name="print_titil">#REF!</definedName>
    <definedName name="Print_Title" localSheetId="1">#REF!</definedName>
    <definedName name="Print_Title">#REF!</definedName>
    <definedName name="_xlnm.Print_Titles" localSheetId="1">내역!$2:$3</definedName>
    <definedName name="_xlnm.Print_Titles" localSheetId="0">원가계산서!$1:$3</definedName>
    <definedName name="_xlnm.Print_Titles" localSheetId="2">중기단가목록!$1:$3</definedName>
    <definedName name="_xlnm.Print_Titles" localSheetId="3">중기단가산출서!$1:$3</definedName>
    <definedName name="_xlnm.Print_Titles">#REF!</definedName>
    <definedName name="PRINTTITLES">#REF!</definedName>
    <definedName name="PRT">#N/A</definedName>
    <definedName name="Q">BlankMacro1</definedName>
    <definedName name="QE">BlankMacro1</definedName>
    <definedName name="QR">BlankMacro1</definedName>
    <definedName name="QW">BlankMacro1</definedName>
    <definedName name="QWE">BlankMacro1</definedName>
    <definedName name="_xlnm.Recorder">#REF!</definedName>
    <definedName name="s">#N/A</definedName>
    <definedName name="SAV">#N/A</definedName>
    <definedName name="size">#REF!</definedName>
    <definedName name="sum">#REF!</definedName>
    <definedName name="T">BlankMacro1</definedName>
    <definedName name="table_arch">#REF!</definedName>
    <definedName name="table_arch_sub">#REF!</definedName>
    <definedName name="table_elec">#REF!</definedName>
    <definedName name="table_elec_sub">#REF!</definedName>
    <definedName name="Text5">#REF!</definedName>
    <definedName name="TITLES_PRINT">#REF!</definedName>
    <definedName name="TOP">#N/A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PSR">[1]부하계산서!#REF!</definedName>
    <definedName name="V">BlankMacro1</definedName>
    <definedName name="W">BlankMacro1</definedName>
    <definedName name="X">BlankMacro1</definedName>
    <definedName name="Y">BlankMacro1</definedName>
    <definedName name="Z">BlankMacro1</definedName>
    <definedName name="가">BlankMacro1</definedName>
    <definedName name="가가">BlankMacro1</definedName>
    <definedName name="간접노무비">'[7]단가 (2)'!$H$6</definedName>
    <definedName name="감감">[0]!감감</definedName>
    <definedName name="감삼">[0]!감삼</definedName>
    <definedName name="개거수량">#REF!</definedName>
    <definedName name="건축총괄">BlankMacro1</definedName>
    <definedName name="견">'[8]총 원가계산'!#REF!</definedName>
    <definedName name="견적갑지">'[8]총 원가계산'!#REF!</definedName>
    <definedName name="공">#REF!</definedName>
    <definedName name="공급가액">'[7]단가 (2)'!$H$13</definedName>
    <definedName name="공사명">#REF!</definedName>
    <definedName name="공사비">'[7]단가 (2)'!$H$5</definedName>
    <definedName name="공사비_건축">#REF!</definedName>
    <definedName name="공사비_전기">#REF!</definedName>
    <definedName name="관급">#N/A</definedName>
    <definedName name="관급1">관급</definedName>
    <definedName name="관급2">관급2</definedName>
    <definedName name="관급자재2">[0]!관급자재2</definedName>
    <definedName name="관급자재대">관급자재대</definedName>
    <definedName name="관급자재비">'[7]단가 (2)'!$H$16</definedName>
    <definedName name="기타">#REF!</definedName>
    <definedName name="기타경비">'[7]단가 (2)'!$H$9</definedName>
    <definedName name="깬돌채취">[0]!깬돌채취</definedName>
    <definedName name="나">BlankMacro1</definedName>
    <definedName name="남덕">BlankMacro1</definedName>
    <definedName name="내역">BlankMacro1</definedName>
    <definedName name="내역서1">#N/A</definedName>
    <definedName name="내역서다">BlankMacro1</definedName>
    <definedName name="노출직부">#REF!</definedName>
    <definedName name="다">BlankMacro1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지면적">#REF!</definedName>
    <definedName name="더다">#REF!</definedName>
    <definedName name="더닫">#REF!</definedName>
    <definedName name="더더더">#REF!</definedName>
    <definedName name="도급공사">'[7]단가 (2)'!$H$5</definedName>
    <definedName name="도급예산액">'[7]단가 (2)'!$H$15</definedName>
    <definedName name="도급예상액">'[7]단가 (2)'!$H$15</definedName>
    <definedName name="되메우기">[0]!되메우기</definedName>
    <definedName name="ㄹ">#REF!</definedName>
    <definedName name="라">BlankMacro1</definedName>
    <definedName name="레미콘수운반DT">[0]!레미콘수운반DT</definedName>
    <definedName name="ㅁ">ㅁ</definedName>
    <definedName name="ㅁ1">#REF!</definedName>
    <definedName name="ㅁ219">#REF!</definedName>
    <definedName name="ㅁ545">#REF!</definedName>
    <definedName name="ㅁㅁ">#REF!</definedName>
    <definedName name="ㅁㅁㅁ">#REF!</definedName>
    <definedName name="마">BlankMacro1</definedName>
    <definedName name="말">BlankMacro1</definedName>
    <definedName name="모래운반">[0]!모래운반</definedName>
    <definedName name="목공">#N/A</definedName>
    <definedName name="물가자료">#REF!</definedName>
    <definedName name="ㅂㅂ">'[2]부하(성남)'!#REF!</definedName>
    <definedName name="ㅂㅈㅈ">#REF!</definedName>
    <definedName name="바">BlankMacro1</definedName>
    <definedName name="방송">BlankMacro1</definedName>
    <definedName name="부가가치세">'[7]단가 (2)'!$H$14</definedName>
    <definedName name="분전반">BlankMacro1</definedName>
    <definedName name="비목1">#REF!</definedName>
    <definedName name="비목2">#REF!</definedName>
    <definedName name="비목3">#REF!</definedName>
    <definedName name="비목4">#REF!</definedName>
    <definedName name="사">BlankMacro1</definedName>
    <definedName name="산재보험료">'[7]단가 (2)'!$H$7</definedName>
    <definedName name="산출2">BlankMacro1</definedName>
    <definedName name="상환금액">#REF!</definedName>
    <definedName name="설계내역서">BlankMacro1</definedName>
    <definedName name="설계서용지">BlankMacro1</definedName>
    <definedName name="설비">BlankMacro1</definedName>
    <definedName name="성당중">[0]!성당중</definedName>
    <definedName name="성토3">[0]!성토3</definedName>
    <definedName name="성토도쟈">[0]!성토도쟈</definedName>
    <definedName name="세금">#REF!</definedName>
    <definedName name="소방공량산출서">BlankMacro1</definedName>
    <definedName name="소방내역">BlankMacro1</definedName>
    <definedName name="소방내역서">BlankMacro1</definedName>
    <definedName name="수량">#REF!</definedName>
    <definedName name="수목보호대">#REF!</definedName>
    <definedName name="수익">#REF!</definedName>
    <definedName name="순공사비">'[7]단가 (2)'!$H$10</definedName>
    <definedName name="순공사원가">'[7]단가 (2)'!$H$10</definedName>
    <definedName name="순성토">[0]!순성토</definedName>
    <definedName name="시멘트운반">[0]!시멘트운반</definedName>
    <definedName name="ㅇㄴ">[1]부하계산서!#REF!</definedName>
    <definedName name="ㅇㄹㅇㄹ">#REF!</definedName>
    <definedName name="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싸">#REF!</definedName>
    <definedName name="안">#REF!</definedName>
    <definedName name="안전관리비">'[7]단가 (2)'!$H$8</definedName>
    <definedName name="연면적">#REF!</definedName>
    <definedName name="예산비교표">[0]!예산비교표</definedName>
    <definedName name="오호">#REF!</definedName>
    <definedName name="용모니1">#REF!</definedName>
    <definedName name="울진내역">BlankMacro1</definedName>
    <definedName name="원가" hidden="1">[9]날개벽수량표!#REF!</definedName>
    <definedName name="원가2차">[1]부하계산서!#REF!</definedName>
    <definedName name="원가계산">템플리트모듈6</definedName>
    <definedName name="원금">#REF!</definedName>
    <definedName name="이런">#REF!</definedName>
    <definedName name="이윤">'[7]단가 (2)'!$H$12</definedName>
    <definedName name="이자">#REF!</definedName>
    <definedName name="이자율">0.125</definedName>
    <definedName name="이히">#REF!</definedName>
    <definedName name="인공">#REF!</definedName>
    <definedName name="인상익">BlankMacro1</definedName>
    <definedName name="일반건설공사_갑">[3]단위수량!#REF!</definedName>
    <definedName name="일반건설공사_을">[3]단위수량!#REF!</definedName>
    <definedName name="일반관리비">'[7]단가 (2)'!$H$11</definedName>
    <definedName name="ㅈㅂㄴㄷ">[1]부하계산서!#REF!</definedName>
    <definedName name="ㅈㅈㅈㅈ">[0]!ㅈㅈㅈㅈ</definedName>
    <definedName name="자">BlankMacro1</definedName>
    <definedName name="자갈운반">[0]!자갈운반</definedName>
    <definedName name="자동제어1차공량산출">BlankMacro1</definedName>
    <definedName name="잔토처리">[0]!잔토처리</definedName>
    <definedName name="재료비">'[7]단가 (2)'!$J$5</definedName>
    <definedName name="전기내역">BlankMacro1</definedName>
    <definedName name="전기내역1">BlankMacro1</definedName>
    <definedName name="전기재료관">#REF!</definedName>
    <definedName name="절토">[0]!절토</definedName>
    <definedName name="제일안과병원">#REF!</definedName>
    <definedName name="중건설공사">[3]단위수량!#REF!</definedName>
    <definedName name="직접경비">'[7]단가 (2)'!$K$5</definedName>
    <definedName name="직접노무비">'[7]단가 (2)'!$I$5</definedName>
    <definedName name="집">[0]!집</definedName>
    <definedName name="집계서">BlankMacro1</definedName>
    <definedName name="집계표2">집</definedName>
    <definedName name="ㅊ1555">#REF!</definedName>
    <definedName name="차">BlankMacro1</definedName>
    <definedName name="창호2">[0]!창호2</definedName>
    <definedName name="창호대가">#N/A</definedName>
    <definedName name="철근운반">[0]!철근운반</definedName>
    <definedName name="철도궤도신설공사">[3]단위수량!#REF!</definedName>
    <definedName name="총괄관급">[0]!총괄관급</definedName>
    <definedName name="총집계">BlankMacro1</definedName>
    <definedName name="ㅋㅋ">BlankMacro1</definedName>
    <definedName name="터파기">[0]!터파기</definedName>
    <definedName name="템플리트모듈1">템플리트모듈6</definedName>
    <definedName name="템플리트모듈2">템플리트모듈6</definedName>
    <definedName name="템플리트모듈3">템플리트모듈6</definedName>
    <definedName name="템플리트모듈4">템플리트모듈6</definedName>
    <definedName name="템플리트모듈5">템플리트모듈6</definedName>
    <definedName name="템플리트모듈6">[0]!템플리트모듈6</definedName>
    <definedName name="토적1">[0]!토적1</definedName>
    <definedName name="토적표" hidden="1">#REF!</definedName>
    <definedName name="통신">BlankMacro1</definedName>
    <definedName name="통신일위대가">BlankMacro1</definedName>
    <definedName name="통신집계">BlankMacro1</definedName>
    <definedName name="특수및기타건설공사">[3]단위수량!#REF!</definedName>
    <definedName name="폐기량산출">[0]!폐기량산출</definedName>
    <definedName name="폐기물내역서">템플리트모듈6</definedName>
    <definedName name="폐기물집계표">집</definedName>
    <definedName name="품위내역서">BlankMacro1</definedName>
    <definedName name="한전수탁비">'[7]단가 (2)'!$H$17</definedName>
    <definedName name="합계">합계</definedName>
    <definedName name="허ㅗ러">BlankMacro1</definedName>
    <definedName name="화장">BlankMacro1</definedName>
    <definedName name="횡배수관">[10]DATA!$K$2:$W$10</definedName>
    <definedName name="흄관운반">[0]!흄관운반</definedName>
    <definedName name="ㅔ154">[11]Sheet1!$K$84</definedName>
    <definedName name="ㅜㅜ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86" i="21" l="1"/>
  <c r="E4" i="2" l="1"/>
  <c r="E10" i="2"/>
  <c r="B87" i="21"/>
  <c r="B88" i="21" s="1"/>
  <c r="E7" i="2" l="1"/>
  <c r="B89" i="21"/>
  <c r="B90" i="21" s="1"/>
  <c r="A2" i="2" l="1"/>
  <c r="B31" i="2" l="1"/>
  <c r="E28" i="2" l="1"/>
  <c r="E9" i="2" l="1"/>
  <c r="E11" i="2" l="1"/>
  <c r="E12" i="2"/>
  <c r="E6" i="2" l="1"/>
  <c r="AE63" i="9"/>
  <c r="V63" i="9"/>
  <c r="U63" i="9"/>
  <c r="AE62" i="9"/>
  <c r="V62" i="9"/>
  <c r="U62" i="9"/>
  <c r="AE61" i="9"/>
  <c r="V61" i="9"/>
  <c r="U61" i="9"/>
  <c r="AE60" i="9"/>
  <c r="V60" i="9"/>
  <c r="U60" i="9"/>
  <c r="AE59" i="9"/>
  <c r="V59" i="9"/>
  <c r="U59" i="9"/>
  <c r="AE58" i="9"/>
  <c r="V58" i="9"/>
  <c r="U58" i="9"/>
  <c r="AE57" i="9"/>
  <c r="V57" i="9"/>
  <c r="U57" i="9"/>
  <c r="AE56" i="9"/>
  <c r="V56" i="9"/>
  <c r="U56" i="9"/>
  <c r="AE55" i="9"/>
  <c r="V55" i="9"/>
  <c r="U55" i="9"/>
  <c r="AE54" i="9"/>
  <c r="V54" i="9"/>
  <c r="U54" i="9"/>
  <c r="AE53" i="9"/>
  <c r="V53" i="9"/>
  <c r="U53" i="9"/>
  <c r="AE52" i="9"/>
  <c r="V52" i="9"/>
  <c r="U52" i="9"/>
  <c r="AE51" i="9"/>
  <c r="V51" i="9"/>
  <c r="U51" i="9"/>
  <c r="AE50" i="9"/>
  <c r="V50" i="9"/>
  <c r="U50" i="9"/>
  <c r="AE49" i="9"/>
  <c r="V49" i="9"/>
  <c r="U49" i="9"/>
  <c r="AE48" i="9"/>
  <c r="V48" i="9"/>
  <c r="U48" i="9"/>
  <c r="AE47" i="9"/>
  <c r="V47" i="9"/>
  <c r="U47" i="9"/>
  <c r="AE46" i="9"/>
  <c r="V46" i="9"/>
  <c r="U46" i="9"/>
  <c r="AE45" i="9"/>
  <c r="V45" i="9"/>
  <c r="U45" i="9"/>
  <c r="AE44" i="9"/>
  <c r="V44" i="9"/>
  <c r="U44" i="9"/>
  <c r="AE43" i="9"/>
  <c r="V43" i="9"/>
  <c r="U43" i="9"/>
  <c r="AE42" i="9"/>
  <c r="V42" i="9"/>
  <c r="U42" i="9"/>
  <c r="AE41" i="9"/>
  <c r="V41" i="9"/>
  <c r="U41" i="9"/>
  <c r="AE40" i="9"/>
  <c r="V40" i="9"/>
  <c r="U40" i="9"/>
  <c r="AE39" i="9"/>
  <c r="V39" i="9"/>
  <c r="U39" i="9"/>
  <c r="AE38" i="9"/>
  <c r="V38" i="9"/>
  <c r="U38" i="9"/>
  <c r="AE37" i="9"/>
  <c r="V37" i="9"/>
  <c r="U37" i="9"/>
  <c r="AE36" i="9"/>
  <c r="V36" i="9"/>
  <c r="U36" i="9"/>
  <c r="AE35" i="9"/>
  <c r="V35" i="9"/>
  <c r="U35" i="9"/>
  <c r="AE34" i="9"/>
  <c r="V34" i="9"/>
  <c r="U34" i="9"/>
  <c r="AE33" i="9"/>
  <c r="V33" i="9"/>
  <c r="U33" i="9"/>
  <c r="AE32" i="9"/>
  <c r="V32" i="9"/>
  <c r="U32" i="9"/>
  <c r="AE31" i="9"/>
  <c r="V31" i="9"/>
  <c r="U31" i="9"/>
  <c r="AE30" i="9"/>
  <c r="V30" i="9"/>
  <c r="U30" i="9"/>
  <c r="AE29" i="9"/>
  <c r="V29" i="9"/>
  <c r="U29" i="9"/>
  <c r="AE28" i="9"/>
  <c r="V28" i="9"/>
  <c r="U28" i="9"/>
  <c r="AE27" i="9"/>
  <c r="V27" i="9"/>
  <c r="U27" i="9"/>
  <c r="AE26" i="9"/>
  <c r="V26" i="9"/>
  <c r="U26" i="9"/>
  <c r="AE25" i="9"/>
  <c r="V25" i="9"/>
  <c r="U25" i="9"/>
  <c r="AE24" i="9"/>
  <c r="V24" i="9"/>
  <c r="U24" i="9"/>
  <c r="AE23" i="9"/>
  <c r="V23" i="9"/>
  <c r="U23" i="9"/>
  <c r="AE22" i="9"/>
  <c r="V22" i="9"/>
  <c r="U22" i="9"/>
  <c r="AE21" i="9"/>
  <c r="V21" i="9"/>
  <c r="U21" i="9"/>
  <c r="AE20" i="9"/>
  <c r="V20" i="9"/>
  <c r="U20" i="9"/>
  <c r="AE19" i="9"/>
  <c r="V19" i="9"/>
  <c r="U19" i="9"/>
  <c r="AE18" i="9"/>
  <c r="V18" i="9"/>
  <c r="U18" i="9"/>
  <c r="AE17" i="9"/>
  <c r="V17" i="9"/>
  <c r="U17" i="9"/>
  <c r="AE16" i="9"/>
  <c r="V16" i="9"/>
  <c r="U16" i="9"/>
  <c r="AE15" i="9"/>
  <c r="V15" i="9"/>
  <c r="U15" i="9"/>
  <c r="AE14" i="9"/>
  <c r="V14" i="9"/>
  <c r="U14" i="9"/>
  <c r="AE13" i="9"/>
  <c r="V13" i="9"/>
  <c r="U13" i="9"/>
  <c r="AE12" i="9"/>
  <c r="V12" i="9"/>
  <c r="U12" i="9"/>
  <c r="AE11" i="9"/>
  <c r="V11" i="9"/>
  <c r="U11" i="9"/>
  <c r="AE10" i="9"/>
  <c r="V10" i="9"/>
  <c r="U10" i="9"/>
  <c r="AE9" i="9"/>
  <c r="V9" i="9"/>
  <c r="U9" i="9"/>
  <c r="AE8" i="9"/>
  <c r="V8" i="9"/>
  <c r="U8" i="9"/>
  <c r="AE7" i="9"/>
  <c r="V7" i="9"/>
  <c r="U7" i="9"/>
  <c r="AE6" i="9"/>
  <c r="V6" i="9"/>
  <c r="U6" i="9"/>
  <c r="AE5" i="9"/>
  <c r="V5" i="9"/>
  <c r="U5" i="9"/>
  <c r="E33" i="2"/>
  <c r="E32" i="2"/>
  <c r="E20" i="2" l="1"/>
  <c r="E17" i="2"/>
  <c r="E21" i="2"/>
  <c r="E24" i="2" s="1"/>
  <c r="E25" i="2" l="1"/>
  <c r="E26" i="2"/>
  <c r="E30" i="2" l="1"/>
  <c r="E31" i="2" s="1"/>
  <c r="E34" i="2" s="1"/>
  <c r="F2" i="2" s="1"/>
</calcChain>
</file>

<file path=xl/sharedStrings.xml><?xml version="1.0" encoding="utf-8"?>
<sst xmlns="http://schemas.openxmlformats.org/spreadsheetml/2006/main" count="1224" uniqueCount="475">
  <si>
    <t>ZZF000100000</t>
  </si>
  <si>
    <t>YZS004000000</t>
  </si>
  <si>
    <t>중밀도섬유판, 15*1220*2440mm</t>
  </si>
  <si>
    <t>1.01</t>
  </si>
  <si>
    <t>스틸,전도성타일마감</t>
  </si>
  <si>
    <t>물가자료</t>
  </si>
  <si>
    <t>B20</t>
  </si>
  <si>
    <t>C90</t>
  </si>
  <si>
    <t>ZA00000000000006</t>
  </si>
  <si>
    <t>2T × 1,000 × 1,000, (주상복합, 아파트, 오피스텔, 공장, 산업단지, 각종기기 소음 차단효과)</t>
  </si>
  <si>
    <t>319퍼티, 백색</t>
  </si>
  <si>
    <t>3121180321870998</t>
  </si>
  <si>
    <t>3016160420162664</t>
  </si>
  <si>
    <t>재료비 단가 적용률</t>
  </si>
  <si>
    <t>비 고</t>
  </si>
  <si>
    <t>20120321</t>
  </si>
  <si>
    <t>18859552</t>
  </si>
  <si>
    <t>ZA00000000000007</t>
  </si>
  <si>
    <t>67×40, 0.8T</t>
  </si>
  <si>
    <t>A20</t>
  </si>
  <si>
    <t>675</t>
  </si>
  <si>
    <t>산 출 내 역</t>
  </si>
  <si>
    <t>단 가 대 비 표</t>
  </si>
  <si>
    <t>1480*2900*500*5SET, ㄱ앵글/분체도장+THK12 내수합판선반</t>
  </si>
  <si>
    <t>3014150810028412</t>
  </si>
  <si>
    <t>3.545</t>
  </si>
  <si>
    <t>단위</t>
  </si>
  <si>
    <t>3016160420162661</t>
  </si>
  <si>
    <t>조사가격1</t>
  </si>
  <si>
    <t>m2</t>
  </si>
  <si>
    <t>경량철골천장틀, 달대볼트, 상6×1000mm</t>
  </si>
  <si>
    <t>CB0</t>
  </si>
  <si>
    <t>시너</t>
  </si>
  <si>
    <t>A</t>
  </si>
  <si>
    <t>재  료  비</t>
  </si>
  <si>
    <t>METAL C-RUNNER</t>
  </si>
  <si>
    <t>ZZA000200000</t>
  </si>
  <si>
    <t>YZA001000000</t>
  </si>
  <si>
    <t>DZZ+E10+E20+CE1+F30+F40+F10+F60+F70</t>
  </si>
  <si>
    <t>579</t>
  </si>
  <si>
    <t>24톤 암롤트럭, 30km</t>
  </si>
  <si>
    <t>자재단가적용</t>
  </si>
  <si>
    <t>구        성        비</t>
  </si>
  <si>
    <t>CQ0</t>
  </si>
  <si>
    <t>특별인부</t>
  </si>
  <si>
    <t>공   급    가   액</t>
  </si>
  <si>
    <t>노   무   비</t>
  </si>
  <si>
    <t>3016160420162701</t>
  </si>
  <si>
    <t>600</t>
  </si>
  <si>
    <t>공 사 원 가 계 산 서</t>
  </si>
  <si>
    <t>코  드</t>
  </si>
  <si>
    <t>kg</t>
  </si>
  <si>
    <t>L001010101000030</t>
  </si>
  <si>
    <t>C30</t>
  </si>
  <si>
    <t>ZZC000100000</t>
  </si>
  <si>
    <t>SP-65,75</t>
  </si>
  <si>
    <t>혼합건설폐기물 상차비 및 운반비</t>
  </si>
  <si>
    <t>NK-27</t>
  </si>
  <si>
    <t>품      명</t>
  </si>
  <si>
    <t>M2</t>
  </si>
  <si>
    <t>ZZB130100000</t>
  </si>
  <si>
    <t>P.E, 50T, PVC몰딩포함</t>
  </si>
  <si>
    <t>ZZB300100000</t>
  </si>
  <si>
    <t>노임구분</t>
  </si>
  <si>
    <t>ZZB400100000</t>
  </si>
  <si>
    <t>3016150920696281</t>
  </si>
  <si>
    <t>DZZ</t>
  </si>
  <si>
    <t>PAGE</t>
  </si>
  <si>
    <t>경량철골천장틀, 행가및핀, 110×23×18×2.3mm</t>
  </si>
  <si>
    <t>연강용피복아크용접봉, CR-13, Φ3.2mm</t>
  </si>
  <si>
    <t>노무비 조정률</t>
  </si>
  <si>
    <t>m</t>
  </si>
  <si>
    <t>632</t>
  </si>
  <si>
    <t>확정내역</t>
  </si>
  <si>
    <t>ZZB800100000</t>
  </si>
  <si>
    <t>경량철골천장틀, 찬넬크립, 34×34×1.2mm</t>
  </si>
  <si>
    <t>스텐, 4370*740</t>
  </si>
  <si>
    <t>직  접  재  료  비</t>
  </si>
  <si>
    <t>BZZ</t>
  </si>
  <si>
    <t>3016160222517492</t>
  </si>
  <si>
    <t>624</t>
  </si>
  <si>
    <t>1.86</t>
  </si>
  <si>
    <t>(AZZ+B10+Q10/1.1)*%%</t>
  </si>
  <si>
    <t>퍼티, 회색</t>
  </si>
  <si>
    <t>재</t>
  </si>
  <si>
    <t>ZZB700100000</t>
  </si>
  <si>
    <t>1337</t>
  </si>
  <si>
    <t>인테리어필름</t>
  </si>
  <si>
    <t>149</t>
  </si>
  <si>
    <t>부  가  가  치  세</t>
  </si>
  <si>
    <t>3016160420162662</t>
  </si>
  <si>
    <t>노 무 비</t>
  </si>
  <si>
    <t>재   료   비</t>
  </si>
  <si>
    <t>공급가액 * 10%</t>
  </si>
  <si>
    <t>TTTTTTTT</t>
  </si>
  <si>
    <t>3016160420162665</t>
  </si>
  <si>
    <t>3016160420162803</t>
  </si>
  <si>
    <t>할석공</t>
  </si>
  <si>
    <t>노무비*3.56%</t>
  </si>
  <si>
    <t>품목코드형식</t>
  </si>
  <si>
    <t>폐합성수지</t>
  </si>
  <si>
    <t>환경보전비</t>
  </si>
  <si>
    <t>넝마</t>
  </si>
  <si>
    <t>ZA00000000000011</t>
  </si>
  <si>
    <t>단가명</t>
  </si>
  <si>
    <t>폴리에스터충진재</t>
  </si>
  <si>
    <t>연강용피복아크용접봉</t>
  </si>
  <si>
    <t>중 기 단 가 목 록</t>
  </si>
  <si>
    <t>공종구분명</t>
  </si>
  <si>
    <t>0.081</t>
  </si>
  <si>
    <t>10</t>
  </si>
  <si>
    <t>비        목</t>
  </si>
  <si>
    <t>AAD150105200</t>
  </si>
  <si>
    <t>ZA00000000000010</t>
  </si>
  <si>
    <t>아크릴수지페인트, KSM6020-2종1급, 흑색</t>
  </si>
  <si>
    <t>각재, 미송</t>
  </si>
  <si>
    <t>3016160420162657</t>
  </si>
  <si>
    <t>CD0</t>
  </si>
  <si>
    <t>813K010201000190</t>
  </si>
  <si>
    <t>물가정보</t>
  </si>
  <si>
    <t>화이바메트설치</t>
  </si>
  <si>
    <t>METAL C-STUD</t>
  </si>
  <si>
    <t>2327181220080561</t>
  </si>
  <si>
    <t>혼합건설폐기물</t>
  </si>
  <si>
    <t>부가세,조달수수료포함</t>
  </si>
  <si>
    <t>하도급지급보증수수료</t>
  </si>
  <si>
    <t>조사가격2</t>
  </si>
  <si>
    <t>672</t>
  </si>
  <si>
    <t>아크릴수지페인트</t>
  </si>
  <si>
    <t>건축목공</t>
  </si>
  <si>
    <t>AAD151107120</t>
  </si>
  <si>
    <t>3120160120277510</t>
  </si>
  <si>
    <t>노무비 할증 계수</t>
  </si>
  <si>
    <t>퍼티</t>
  </si>
  <si>
    <t>BZZ*%%</t>
  </si>
  <si>
    <t>경    비</t>
  </si>
  <si>
    <t>ZZ0000100000</t>
  </si>
  <si>
    <t>CW0</t>
  </si>
  <si>
    <t>B10</t>
  </si>
  <si>
    <t>재료비 조정률</t>
  </si>
  <si>
    <t>차음시트(댐핑시트)</t>
  </si>
  <si>
    <t>813A0B0000000391</t>
  </si>
  <si>
    <t>폐기물처리비</t>
  </si>
  <si>
    <t>경량철골천장틀, 캐링찬넬, 38×12×1.2mm</t>
  </si>
  <si>
    <t>이              윤</t>
  </si>
  <si>
    <t>ZZB000100000</t>
  </si>
  <si>
    <t>ZZB130200000</t>
  </si>
  <si>
    <t>기   타    경   비</t>
  </si>
  <si>
    <t>경 비</t>
  </si>
  <si>
    <t>(AZZ+B10+C30)*%%</t>
  </si>
  <si>
    <t>규격</t>
  </si>
  <si>
    <t>미확인 데이터</t>
  </si>
  <si>
    <t>C</t>
  </si>
  <si>
    <t>319퍼티, 회색</t>
  </si>
  <si>
    <t>일  반  관  리  비</t>
  </si>
  <si>
    <t>(BZZ+CZZ+E10)*%%</t>
  </si>
  <si>
    <t>일위대가내역소수점처리</t>
  </si>
  <si>
    <t>813K010202000200</t>
  </si>
  <si>
    <t>시간당 작업사이클</t>
  </si>
  <si>
    <t>9998618</t>
  </si>
  <si>
    <t>메탈스크류</t>
  </si>
  <si>
    <t>(주)LX하우시스</t>
  </si>
  <si>
    <t>630</t>
  </si>
  <si>
    <t>그 밖의 건설폐기물에 가연성 5% 이하 혼합</t>
  </si>
  <si>
    <t>연마지</t>
  </si>
  <si>
    <t>P10*%%</t>
  </si>
  <si>
    <t>8</t>
  </si>
  <si>
    <t>원가비목코드</t>
  </si>
  <si>
    <t>1/8*16/12*25/20</t>
  </si>
  <si>
    <t>1L=1.55kg</t>
  </si>
  <si>
    <t>692</t>
  </si>
  <si>
    <t>615</t>
  </si>
  <si>
    <t>3016160420162700</t>
  </si>
  <si>
    <t>CE0</t>
  </si>
  <si>
    <t>3010369820141039</t>
  </si>
  <si>
    <t>40</t>
  </si>
  <si>
    <t>ton</t>
  </si>
  <si>
    <t>합 계</t>
  </si>
  <si>
    <t>CH2</t>
  </si>
  <si>
    <t>자재구분</t>
  </si>
  <si>
    <t>138</t>
  </si>
  <si>
    <t>1/8*16/12*25/20*24/15</t>
  </si>
  <si>
    <t>적용단가</t>
  </si>
  <si>
    <t>소나무계열 2955*2040</t>
  </si>
  <si>
    <t>E20</t>
  </si>
  <si>
    <t>이 Sheet는 수정하지 마십시요</t>
  </si>
  <si>
    <t>5948647</t>
  </si>
  <si>
    <t>ZZB600100000</t>
  </si>
  <si>
    <t>3119150120139357</t>
  </si>
  <si>
    <t>12.6</t>
  </si>
  <si>
    <t>P30</t>
  </si>
  <si>
    <t>P30+Q10+Q20+Q30+Q40+Q50+Q60</t>
  </si>
  <si>
    <t>재료비 할증 계수</t>
  </si>
  <si>
    <t>경량철골천장틀, BAR조인트, 더블</t>
  </si>
  <si>
    <t>AZZ</t>
  </si>
  <si>
    <t>건설폐재류 상차비 및 운반비</t>
  </si>
  <si>
    <t>ZA00000000000004</t>
  </si>
  <si>
    <t>경량철골천장틀, BAR크립, 더블</t>
  </si>
  <si>
    <t>1326</t>
  </si>
  <si>
    <t>CB0*%%</t>
  </si>
  <si>
    <t>조사가격3</t>
  </si>
  <si>
    <t>L001010101000029</t>
  </si>
  <si>
    <t>규      격</t>
  </si>
  <si>
    <t>102×40, 0.8T</t>
  </si>
  <si>
    <t>503</t>
  </si>
  <si>
    <t>방음문 신설</t>
  </si>
  <si>
    <t>경비단가적용</t>
  </si>
  <si>
    <t>공사구분</t>
  </si>
  <si>
    <t>중밀도섬유판</t>
  </si>
  <si>
    <t>재 료 비</t>
  </si>
  <si>
    <t>ZZG000100000</t>
  </si>
  <si>
    <t>소수점처리</t>
  </si>
  <si>
    <t>시너, KSM6060, 1종</t>
  </si>
  <si>
    <t>496</t>
  </si>
  <si>
    <t>L001010101000023</t>
  </si>
  <si>
    <t>섬유단열재, 유리솜, 밀도24kg/㎥, 50mm, 유리면매트</t>
  </si>
  <si>
    <t>813J050000000021</t>
  </si>
  <si>
    <t>AZZ+BZZ+CZZ</t>
  </si>
  <si>
    <t>YZD014000000</t>
  </si>
  <si>
    <t>3121180321870999</t>
  </si>
  <si>
    <t>65×45×0.8T</t>
  </si>
  <si>
    <t>650</t>
  </si>
  <si>
    <t>1회 사이클시간</t>
  </si>
  <si>
    <t>3120160520277601</t>
  </si>
  <si>
    <t>ZZB120100000</t>
  </si>
  <si>
    <t>ZZD000100000</t>
  </si>
  <si>
    <t>Q20</t>
  </si>
  <si>
    <t>3121150822073046</t>
  </si>
  <si>
    <t>STUD-SPACER</t>
  </si>
  <si>
    <t>YZD007000000</t>
  </si>
  <si>
    <t>내역금액소수점처리</t>
  </si>
  <si>
    <t>YZD015000000</t>
  </si>
  <si>
    <t>696</t>
  </si>
  <si>
    <t>후레임덧 씌우기+도어+분체도장+철물포함</t>
  </si>
  <si>
    <t>667</t>
  </si>
  <si>
    <t>관급자설치 관급자재</t>
  </si>
  <si>
    <t>크라프트판지</t>
  </si>
  <si>
    <t>YZD006000000</t>
  </si>
  <si>
    <t>건설기계대여금지급보증서발급수수료</t>
  </si>
  <si>
    <t>3116201320135000</t>
  </si>
  <si>
    <t>총   공   사    비</t>
  </si>
  <si>
    <t>R</t>
  </si>
  <si>
    <t>1412150420938865</t>
  </si>
  <si>
    <t>Metal Screw #8, Φ4.2 13mm</t>
  </si>
  <si>
    <t>CC0</t>
  </si>
  <si>
    <t>도      급      액</t>
  </si>
  <si>
    <t>금      액</t>
  </si>
  <si>
    <t>2.93</t>
  </si>
  <si>
    <t>3016170120155538</t>
  </si>
  <si>
    <t>712</t>
  </si>
  <si>
    <t>일반공사 직종</t>
  </si>
  <si>
    <t>국민  연금  보험료</t>
  </si>
  <si>
    <t>0.07</t>
  </si>
  <si>
    <t>앵글+합판선반 장설치</t>
  </si>
  <si>
    <t>1</t>
  </si>
  <si>
    <t>AAD151107410</t>
  </si>
  <si>
    <t>L001010101000003</t>
  </si>
  <si>
    <t>ZA00000000000005</t>
  </si>
  <si>
    <t>루버셔터설치</t>
  </si>
  <si>
    <t>ZA00000000000012</t>
  </si>
  <si>
    <t>경비 단가 적용률</t>
  </si>
  <si>
    <t>CZZ</t>
  </si>
  <si>
    <t>3016160420162624</t>
  </si>
  <si>
    <t>B10+B20</t>
  </si>
  <si>
    <t>3.56</t>
  </si>
  <si>
    <t>B</t>
  </si>
  <si>
    <t>Q10</t>
  </si>
  <si>
    <t>품      목</t>
  </si>
  <si>
    <t>거래가격</t>
  </si>
  <si>
    <t>국민  건강  보험료</t>
  </si>
  <si>
    <t>3121150220276510</t>
  </si>
  <si>
    <t>4.5</t>
  </si>
  <si>
    <t>노무비 단가 적용률</t>
  </si>
  <si>
    <t>기존 방음문 및 방음시창 이전설치</t>
  </si>
  <si>
    <t>순   공   사   원   가</t>
  </si>
  <si>
    <t>경량철골천장틀, 캐링조인트, 90×40×13×0.5mm</t>
  </si>
  <si>
    <t>연마지, #120~180, 230*280mm</t>
  </si>
  <si>
    <t>악세스플로어설치</t>
  </si>
  <si>
    <t>L</t>
  </si>
  <si>
    <t>0</t>
  </si>
  <si>
    <t>각재</t>
  </si>
  <si>
    <t>3016160420162725</t>
  </si>
  <si>
    <t>24K50T</t>
  </si>
  <si>
    <t>1/8*16/12*25/20*12/10</t>
  </si>
  <si>
    <t>CT0</t>
  </si>
  <si>
    <t>P20</t>
  </si>
  <si>
    <t>XXXXXXXXXXXXXXXXX</t>
  </si>
  <si>
    <t>내역단가 소수점처리</t>
  </si>
  <si>
    <t>5.2</t>
  </si>
  <si>
    <t>589</t>
  </si>
  <si>
    <t>L001010101000017</t>
  </si>
  <si>
    <t>비      고</t>
  </si>
  <si>
    <t>간  접  노  무  비</t>
  </si>
  <si>
    <t>합    계</t>
  </si>
  <si>
    <t>(A)</t>
  </si>
  <si>
    <t>보통인부</t>
  </si>
  <si>
    <t>AAD150106300</t>
  </si>
  <si>
    <t>초산비닐계접착제</t>
  </si>
  <si>
    <t>방화문설치</t>
  </si>
  <si>
    <t>석고보드</t>
  </si>
  <si>
    <t>DZZ*%%</t>
  </si>
  <si>
    <t>YZC004000000</t>
  </si>
  <si>
    <t>산업안전보건관리비</t>
  </si>
  <si>
    <t>시너, KSM6060, 2종</t>
  </si>
  <si>
    <t>YZS002000000</t>
  </si>
  <si>
    <t>3016150910027951</t>
  </si>
  <si>
    <t>SP-90,125</t>
  </si>
  <si>
    <t>경비 조정률</t>
  </si>
  <si>
    <t>100×45×0.8T</t>
  </si>
  <si>
    <t>기   계    경   비</t>
  </si>
  <si>
    <t>L001010101000002</t>
  </si>
  <si>
    <t>12.95</t>
  </si>
  <si>
    <t>677</t>
  </si>
  <si>
    <t>유통물가</t>
  </si>
  <si>
    <t>543</t>
  </si>
  <si>
    <t>경량철골천장틀, 마이너찬넬, 19×10×1.2mm</t>
  </si>
  <si>
    <t>CV0</t>
  </si>
  <si>
    <t>직  접  노  무  비</t>
  </si>
  <si>
    <t>경        비</t>
  </si>
  <si>
    <t>노인장기요양보험료</t>
  </si>
  <si>
    <t>비  고</t>
  </si>
  <si>
    <t>시간당 노임산출 계수</t>
  </si>
  <si>
    <t>도장공</t>
  </si>
  <si>
    <t>일반변수</t>
  </si>
  <si>
    <t>TON</t>
  </si>
  <si>
    <t>CA0</t>
  </si>
  <si>
    <t>1112200320154876</t>
  </si>
  <si>
    <t>340</t>
  </si>
  <si>
    <t>힐티앙카</t>
  </si>
  <si>
    <t>3121159722073048</t>
  </si>
  <si>
    <t>3120160520277611</t>
  </si>
  <si>
    <t>코드</t>
  </si>
  <si>
    <t>3016160420162702</t>
  </si>
  <si>
    <t>고  용  보  험  료</t>
  </si>
  <si>
    <t>4712181020938865</t>
  </si>
  <si>
    <t>C20+C30+C70+C90+CA0+CB0+CC0+CE0+C60+CH0+CD0+CH3+CH4+CQ0+CT0+CU0+CV0+CW0</t>
  </si>
  <si>
    <t>3016160420162667</t>
  </si>
  <si>
    <t>ZA00000000000003</t>
  </si>
  <si>
    <t>P10+P20</t>
  </si>
  <si>
    <t/>
  </si>
  <si>
    <t>타일카펫</t>
  </si>
  <si>
    <t>3016160420162660</t>
  </si>
  <si>
    <t>불연천장재, 알루미늄천장재, 루버천장재, 50*50*50, 0.8T</t>
  </si>
  <si>
    <t>조합페인트</t>
  </si>
  <si>
    <t>비    고</t>
  </si>
  <si>
    <t>24톤 덤프트럭, 35km</t>
  </si>
  <si>
    <t>불연천장재</t>
  </si>
  <si>
    <t>3120160520277439</t>
  </si>
  <si>
    <t>ZZB140100000</t>
  </si>
  <si>
    <t>F70</t>
  </si>
  <si>
    <t>아크로글로시(내부), 낙서방지</t>
  </si>
  <si>
    <t>2.3</t>
  </si>
  <si>
    <t>석고보드, 평보드, 9.5*900*2400mm(㎡)</t>
  </si>
  <si>
    <t>공통자재</t>
  </si>
  <si>
    <t>노무비단가적용</t>
  </si>
  <si>
    <t>간  접  재  료  비</t>
  </si>
  <si>
    <t>노무비 * 1.01%</t>
  </si>
  <si>
    <t>ZZB200100000</t>
  </si>
  <si>
    <t>YZC005000000</t>
  </si>
  <si>
    <t>방범창설치</t>
  </si>
  <si>
    <t>P10</t>
  </si>
  <si>
    <t>개</t>
  </si>
  <si>
    <t>CH1</t>
  </si>
  <si>
    <t>A10+A20-A30</t>
  </si>
  <si>
    <t>(AZZ+B10)*%%*1.2</t>
  </si>
  <si>
    <t>조</t>
  </si>
  <si>
    <t>6</t>
  </si>
  <si>
    <t>1400*2900*500*5SET, ㄱ앵글/분체도장+THK12 내수합판선반</t>
  </si>
  <si>
    <t>산  재  보  험  료</t>
  </si>
  <si>
    <t>622</t>
  </si>
  <si>
    <t>개소</t>
  </si>
  <si>
    <t>초산비닐계접착제, 비닐타일용</t>
  </si>
  <si>
    <t>ZA00000000000008</t>
  </si>
  <si>
    <t>내장공</t>
  </si>
  <si>
    <t>경량철골천장틀, M-BAR더블, 50×19×0.5mm</t>
  </si>
  <si>
    <t>조합페인트, KSM6020-1종1급, 백색</t>
  </si>
  <si>
    <t>ZA00000000000009</t>
  </si>
  <si>
    <t>인</t>
  </si>
  <si>
    <t>경량철골천장틀</t>
  </si>
  <si>
    <t>[ 소          계 ]</t>
  </si>
  <si>
    <t>0.3</t>
  </si>
  <si>
    <t>중 기 단 가 산 출 서</t>
  </si>
  <si>
    <t>5.7~8.6kg/m2</t>
  </si>
  <si>
    <t>수성페인트</t>
  </si>
  <si>
    <t>E10</t>
  </si>
  <si>
    <t>경비 할증 계수</t>
  </si>
  <si>
    <t>A10</t>
  </si>
  <si>
    <t>5</t>
  </si>
  <si>
    <t>식</t>
  </si>
  <si>
    <t>장</t>
  </si>
  <si>
    <t>684</t>
  </si>
  <si>
    <t>(B)</t>
  </si>
  <si>
    <t>크라프트판지, 하드롱지</t>
  </si>
  <si>
    <t>(AZZ+BZZ)*%%</t>
  </si>
  <si>
    <t>YZS001000000</t>
  </si>
  <si>
    <t>퇴직  공제  부금비</t>
  </si>
  <si>
    <t>B10*%%</t>
  </si>
  <si>
    <t>YZS005000000</t>
  </si>
  <si>
    <t>YZS003000000</t>
  </si>
  <si>
    <t>시간당작업량</t>
  </si>
  <si>
    <t>환율</t>
  </si>
  <si>
    <t>타일카펫, LOOP, 500×500×7.0mm</t>
  </si>
  <si>
    <t>원내역</t>
  </si>
  <si>
    <t>조달청가격</t>
  </si>
  <si>
    <t>CH0</t>
  </si>
  <si>
    <t>내역,일위대가 품명,규격,단위 따로적용</t>
  </si>
  <si>
    <t>품목구분</t>
  </si>
  <si>
    <t>ZZA000100000</t>
  </si>
  <si>
    <t>계</t>
  </si>
  <si>
    <t>'20년 교육청</t>
  </si>
  <si>
    <t>3016160420162663</t>
  </si>
  <si>
    <t>ZZB110100000</t>
  </si>
  <si>
    <t>SET</t>
  </si>
  <si>
    <t>그라스울</t>
  </si>
  <si>
    <t>평보드, 차음, 12.5×900×1800mm(㎡)</t>
  </si>
  <si>
    <t>Z:in , 0.42 x 1220mm CW (방염 마이우드)</t>
  </si>
  <si>
    <t>도급자설치 관급자재</t>
  </si>
  <si>
    <t>W10</t>
  </si>
  <si>
    <t>900*2100, 하부 싯기매입설치</t>
  </si>
  <si>
    <t>공사명: 봉경관 240호, 259-1호 공간조정 및 환경개선 공사</t>
    <phoneticPr fontId="5" type="noConversion"/>
  </si>
  <si>
    <t>30일 이상 적용</t>
    <phoneticPr fontId="5" type="noConversion"/>
  </si>
  <si>
    <t>민간공사 50억이상 적용</t>
    <phoneticPr fontId="5" type="noConversion"/>
  </si>
  <si>
    <t>공사기간 30일 이상 적용</t>
    <phoneticPr fontId="5" type="noConversion"/>
  </si>
  <si>
    <t>(재+직노)x3.11%</t>
    <phoneticPr fontId="5" type="noConversion"/>
  </si>
  <si>
    <t>(재+노+기계경비)x0.3%</t>
    <phoneticPr fontId="5" type="noConversion"/>
  </si>
  <si>
    <t>(재+노)*4.6%</t>
    <phoneticPr fontId="5" type="noConversion"/>
  </si>
  <si>
    <t>직노*3.595%</t>
    <phoneticPr fontId="5" type="noConversion"/>
  </si>
  <si>
    <t>직노*4.75%</t>
    <phoneticPr fontId="5" type="noConversion"/>
  </si>
  <si>
    <t>건강보험료*13.14%</t>
    <phoneticPr fontId="5" type="noConversion"/>
  </si>
  <si>
    <t>M</t>
  </si>
  <si>
    <t>금액</t>
  </si>
  <si>
    <t>단가</t>
  </si>
  <si>
    <t>비고</t>
  </si>
  <si>
    <t>합  계</t>
  </si>
  <si>
    <t>수량</t>
  </si>
  <si>
    <t>규 격</t>
  </si>
  <si>
    <t>(재+노+경)x8%</t>
    <phoneticPr fontId="5" type="noConversion"/>
  </si>
  <si>
    <t>(노무비+경비+일반관리비)*15%</t>
    <phoneticPr fontId="5" type="noConversion"/>
  </si>
  <si>
    <t>보양</t>
    <phoneticPr fontId="5" type="noConversion"/>
  </si>
  <si>
    <t>장비대</t>
    <phoneticPr fontId="5" type="noConversion"/>
  </si>
  <si>
    <t>식</t>
    <phoneticPr fontId="5" type="noConversion"/>
  </si>
  <si>
    <t>대</t>
    <phoneticPr fontId="5" type="noConversion"/>
  </si>
  <si>
    <t>미장</t>
    <phoneticPr fontId="5" type="noConversion"/>
  </si>
  <si>
    <t>천장도장</t>
    <phoneticPr fontId="5" type="noConversion"/>
  </si>
  <si>
    <t>벽체도장</t>
    <phoneticPr fontId="5" type="noConversion"/>
  </si>
  <si>
    <t>걸레받이</t>
    <phoneticPr fontId="5" type="noConversion"/>
  </si>
  <si>
    <t>출입문</t>
    <phoneticPr fontId="5" type="noConversion"/>
  </si>
  <si>
    <t>콘크리트 철거,폐기</t>
    <phoneticPr fontId="5" type="noConversion"/>
  </si>
  <si>
    <t>합계</t>
    <phoneticPr fontId="5" type="noConversion"/>
  </si>
  <si>
    <t>총공사금액</t>
    <phoneticPr fontId="5" type="noConversion"/>
  </si>
  <si>
    <t>이윤 10%</t>
    <phoneticPr fontId="5" type="noConversion"/>
  </si>
  <si>
    <t>부가세 10%</t>
    <phoneticPr fontId="5" type="noConversion"/>
  </si>
  <si>
    <t>씰링제</t>
    <phoneticPr fontId="5" type="noConversion"/>
  </si>
  <si>
    <t>수성페인트</t>
    <phoneticPr fontId="5" type="noConversion"/>
  </si>
  <si>
    <t>말</t>
    <phoneticPr fontId="5" type="noConversion"/>
  </si>
  <si>
    <t>부자재대</t>
    <phoneticPr fontId="5" type="noConversion"/>
  </si>
  <si>
    <t>장비</t>
    <phoneticPr fontId="5" type="noConversion"/>
  </si>
  <si>
    <t>인</t>
    <phoneticPr fontId="5" type="noConversion"/>
  </si>
  <si>
    <t>코킹</t>
    <phoneticPr fontId="5" type="noConversion"/>
  </si>
  <si>
    <t>실리콘</t>
    <phoneticPr fontId="5" type="noConversion"/>
  </si>
  <si>
    <t>2. 믿음동</t>
    <phoneticPr fontId="5" type="noConversion"/>
  </si>
  <si>
    <t>크린솔동등이상</t>
    <phoneticPr fontId="5" type="noConversion"/>
  </si>
  <si>
    <t>1. 봉사동</t>
    <phoneticPr fontId="5" type="noConversion"/>
  </si>
  <si>
    <t>3. 소망동</t>
    <phoneticPr fontId="5" type="noConversion"/>
  </si>
  <si>
    <t>4. 사랑동</t>
    <phoneticPr fontId="5" type="noConversion"/>
  </si>
  <si>
    <t>도장(아크릴100% )
프라이머 포함</t>
    <phoneticPr fontId="5" type="noConversion"/>
  </si>
  <si>
    <t>철제도장
(만능프라이머 포함)</t>
    <phoneticPr fontId="5" type="noConversion"/>
  </si>
  <si>
    <t>옥탑 및 캐노피 우레탄 방수</t>
    <phoneticPr fontId="5" type="noConversion"/>
  </si>
  <si>
    <t>3mm라이닝</t>
    <phoneticPr fontId="5" type="noConversion"/>
  </si>
  <si>
    <t>소계</t>
    <phoneticPr fontId="5" type="noConversion"/>
  </si>
  <si>
    <t>다우실 1000 동등이상</t>
    <phoneticPr fontId="5" type="noConversion"/>
  </si>
  <si>
    <t>크린솔 동등이상</t>
    <phoneticPr fontId="5" type="noConversion"/>
  </si>
  <si>
    <t>발코니</t>
    <phoneticPr fontId="5" type="noConversion"/>
  </si>
  <si>
    <t>발코니, 층간구획</t>
    <phoneticPr fontId="5" type="noConversion"/>
  </si>
  <si>
    <t>공사명: 명교생활관 봉사동, 믿음동, 소망동, 사랑동 외부 보수공사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</si>
</sst>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0.00;\-#,##0.00;#"/>
    <numFmt numFmtId="179" formatCode="_-* #,##0_-;\-* #,##0_-;_-* &quot;-&quot;??_-;_-@_-"/>
  </numFmts>
  <fonts count="17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1"/>
      <color theme="1"/>
      <name val="맑은 고딕"/>
      <family val="3"/>
    </font>
    <font>
      <b/>
      <sz val="11"/>
      <color theme="1"/>
      <name val="맑은 고딕"/>
      <family val="3"/>
    </font>
    <font>
      <b/>
      <u/>
      <sz val="16"/>
      <color theme="1"/>
      <name val="돋움체"/>
      <family val="3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체"/>
      <family val="2"/>
      <charset val="129"/>
    </font>
    <font>
      <sz val="10"/>
      <color indexed="8"/>
      <name val="Arial"/>
      <family val="2"/>
    </font>
    <font>
      <sz val="7"/>
      <color indexed="8"/>
      <name val="맑은 고딕"/>
      <family val="3"/>
      <charset val="129"/>
    </font>
    <font>
      <sz val="12"/>
      <color indexed="8"/>
      <name val="바탕체"/>
      <family val="1"/>
      <charset val="129"/>
    </font>
    <font>
      <sz val="9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7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9">
    <xf numFmtId="0" fontId="0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10" fillId="0" borderId="0"/>
    <xf numFmtId="41" fontId="6" fillId="0" borderId="0" applyFont="0" applyFill="0" applyBorder="0" applyAlignment="0" applyProtection="0"/>
    <xf numFmtId="0" fontId="6" fillId="0" borderId="0"/>
    <xf numFmtId="41" fontId="16" fillId="0" borderId="0" applyFont="0" applyFill="0" applyBorder="0" applyAlignment="0" applyProtection="0">
      <alignment vertical="center"/>
    </xf>
  </cellStyleXfs>
  <cellXfs count="137">
    <xf numFmtId="0" fontId="0" fillId="0" borderId="0" xfId="0"/>
    <xf numFmtId="0" fontId="2" fillId="0" borderId="1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right" vertical="center" shrinkToFit="1"/>
    </xf>
    <xf numFmtId="0" fontId="2" fillId="0" borderId="1" xfId="0" applyFont="1" applyBorder="1" applyAlignment="1">
      <alignment horizontal="left" vertical="center" shrinkToFit="1"/>
    </xf>
    <xf numFmtId="176" fontId="2" fillId="0" borderId="1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177" fontId="2" fillId="0" borderId="1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4"/>
    <xf numFmtId="0" fontId="11" fillId="0" borderId="11" xfId="5" applyFont="1" applyBorder="1" applyAlignment="1">
      <alignment vertical="center"/>
    </xf>
    <xf numFmtId="41" fontId="11" fillId="0" borderId="11" xfId="5" applyNumberFormat="1" applyFont="1" applyBorder="1" applyAlignment="1">
      <alignment vertical="center"/>
    </xf>
    <xf numFmtId="41" fontId="12" fillId="0" borderId="11" xfId="5" applyNumberFormat="1" applyFont="1" applyBorder="1" applyAlignment="1">
      <alignment vertical="center"/>
    </xf>
    <xf numFmtId="43" fontId="12" fillId="0" borderId="11" xfId="5" applyNumberFormat="1" applyFont="1" applyBorder="1" applyAlignment="1">
      <alignment vertical="center"/>
    </xf>
    <xf numFmtId="0" fontId="9" fillId="0" borderId="11" xfId="5" applyFont="1" applyBorder="1" applyAlignment="1">
      <alignment horizontal="center" vertical="center"/>
    </xf>
    <xf numFmtId="43" fontId="11" fillId="0" borderId="11" xfId="5" applyNumberFormat="1" applyFont="1" applyBorder="1" applyAlignment="1">
      <alignment horizontal="center" vertical="center"/>
    </xf>
    <xf numFmtId="0" fontId="11" fillId="0" borderId="14" xfId="5" applyFont="1" applyBorder="1" applyAlignment="1">
      <alignment vertical="center"/>
    </xf>
    <xf numFmtId="0" fontId="12" fillId="0" borderId="11" xfId="5" applyFont="1" applyBorder="1"/>
    <xf numFmtId="41" fontId="12" fillId="0" borderId="11" xfId="5" applyNumberFormat="1" applyFont="1" applyBorder="1"/>
    <xf numFmtId="43" fontId="12" fillId="0" borderId="11" xfId="5" applyNumberFormat="1" applyFont="1" applyBorder="1" applyAlignment="1">
      <alignment horizontal="center" vertical="center"/>
    </xf>
    <xf numFmtId="41" fontId="12" fillId="0" borderId="11" xfId="5" applyNumberFormat="1" applyFont="1" applyBorder="1" applyAlignment="1">
      <alignment horizontal="center" vertical="center"/>
    </xf>
    <xf numFmtId="43" fontId="13" fillId="0" borderId="11" xfId="5" applyNumberFormat="1" applyFont="1" applyBorder="1" applyAlignment="1">
      <alignment horizontal="center" vertical="center"/>
    </xf>
    <xf numFmtId="43" fontId="12" fillId="0" borderId="11" xfId="6" applyNumberFormat="1" applyFont="1" applyFill="1" applyBorder="1" applyAlignment="1">
      <alignment horizontal="center" vertical="center" shrinkToFit="1"/>
    </xf>
    <xf numFmtId="43" fontId="12" fillId="0" borderId="11" xfId="4" applyNumberFormat="1" applyFont="1" applyBorder="1" applyAlignment="1">
      <alignment vertical="center"/>
    </xf>
    <xf numFmtId="41" fontId="12" fillId="0" borderId="11" xfId="6" applyFont="1" applyFill="1" applyBorder="1" applyAlignment="1">
      <alignment horizontal="center" vertical="center" shrinkToFit="1"/>
    </xf>
    <xf numFmtId="41" fontId="12" fillId="0" borderId="11" xfId="4" applyNumberFormat="1" applyFont="1" applyBorder="1" applyAlignment="1">
      <alignment vertical="center"/>
    </xf>
    <xf numFmtId="41" fontId="12" fillId="0" borderId="11" xfId="6" applyFont="1" applyFill="1" applyBorder="1" applyAlignment="1">
      <alignment horizontal="right" vertical="center" shrinkToFit="1"/>
    </xf>
    <xf numFmtId="41" fontId="12" fillId="0" borderId="11" xfId="6" applyFont="1" applyFill="1" applyBorder="1" applyAlignment="1">
      <alignment vertical="center"/>
    </xf>
    <xf numFmtId="43" fontId="12" fillId="0" borderId="11" xfId="4" applyNumberFormat="1" applyFont="1" applyBorder="1" applyAlignment="1">
      <alignment horizontal="center" vertical="center"/>
    </xf>
    <xf numFmtId="41" fontId="12" fillId="0" borderId="11" xfId="4" applyNumberFormat="1" applyFont="1" applyBorder="1" applyAlignment="1">
      <alignment horizontal="center" vertical="center"/>
    </xf>
    <xf numFmtId="41" fontId="9" fillId="0" borderId="11" xfId="4" applyNumberFormat="1" applyFont="1" applyBorder="1" applyAlignment="1">
      <alignment horizontal="center" vertical="center" wrapText="1"/>
    </xf>
    <xf numFmtId="0" fontId="11" fillId="0" borderId="11" xfId="4" applyFont="1" applyBorder="1" applyAlignment="1">
      <alignment horizontal="center" vertical="center"/>
    </xf>
    <xf numFmtId="0" fontId="11" fillId="0" borderId="10" xfId="5" applyFont="1" applyBorder="1" applyAlignment="1">
      <alignment vertical="center"/>
    </xf>
    <xf numFmtId="41" fontId="11" fillId="0" borderId="10" xfId="5" applyNumberFormat="1" applyFont="1" applyBorder="1" applyAlignment="1">
      <alignment vertical="center"/>
    </xf>
    <xf numFmtId="41" fontId="12" fillId="0" borderId="10" xfId="5" applyNumberFormat="1" applyFont="1" applyBorder="1" applyAlignment="1">
      <alignment vertical="center"/>
    </xf>
    <xf numFmtId="43" fontId="12" fillId="0" borderId="10" xfId="5" applyNumberFormat="1" applyFont="1" applyBorder="1" applyAlignment="1">
      <alignment vertical="center"/>
    </xf>
    <xf numFmtId="0" fontId="9" fillId="0" borderId="10" xfId="5" applyFont="1" applyBorder="1" applyAlignment="1">
      <alignment horizontal="center" vertical="center"/>
    </xf>
    <xf numFmtId="43" fontId="12" fillId="0" borderId="9" xfId="5" applyNumberFormat="1" applyFont="1" applyBorder="1" applyAlignment="1">
      <alignment horizontal="center" vertical="center"/>
    </xf>
    <xf numFmtId="0" fontId="11" fillId="0" borderId="0" xfId="5" applyFont="1" applyBorder="1" applyAlignment="1">
      <alignment vertical="center"/>
    </xf>
    <xf numFmtId="0" fontId="9" fillId="0" borderId="0" xfId="5" applyFont="1" applyBorder="1" applyAlignment="1">
      <alignment horizontal="center" vertical="center"/>
    </xf>
    <xf numFmtId="43" fontId="13" fillId="0" borderId="14" xfId="4" applyNumberFormat="1" applyFont="1" applyBorder="1" applyAlignment="1">
      <alignment horizontal="center" vertical="center"/>
    </xf>
    <xf numFmtId="43" fontId="12" fillId="0" borderId="14" xfId="6" applyNumberFormat="1" applyFont="1" applyFill="1" applyBorder="1" applyAlignment="1">
      <alignment vertical="center"/>
    </xf>
    <xf numFmtId="43" fontId="13" fillId="0" borderId="14" xfId="6" applyNumberFormat="1" applyFont="1" applyFill="1" applyBorder="1" applyAlignment="1">
      <alignment vertical="center"/>
    </xf>
    <xf numFmtId="0" fontId="11" fillId="0" borderId="9" xfId="5" applyFont="1" applyBorder="1" applyAlignment="1">
      <alignment vertical="center"/>
    </xf>
    <xf numFmtId="43" fontId="11" fillId="0" borderId="10" xfId="5" applyNumberFormat="1" applyFont="1" applyBorder="1" applyAlignment="1">
      <alignment horizontal="center" vertical="center"/>
    </xf>
    <xf numFmtId="41" fontId="12" fillId="0" borderId="13" xfId="5" applyNumberFormat="1" applyFont="1" applyBorder="1" applyAlignment="1">
      <alignment horizontal="center" vertical="center"/>
    </xf>
    <xf numFmtId="0" fontId="15" fillId="0" borderId="14" xfId="5" applyFont="1" applyBorder="1" applyAlignment="1">
      <alignment vertical="center"/>
    </xf>
    <xf numFmtId="41" fontId="15" fillId="0" borderId="11" xfId="8" applyFont="1" applyBorder="1" applyAlignment="1">
      <alignment horizontal="center" vertical="center"/>
    </xf>
    <xf numFmtId="41" fontId="15" fillId="0" borderId="11" xfId="5" applyNumberFormat="1" applyFont="1" applyBorder="1" applyAlignment="1">
      <alignment horizontal="center" vertical="center"/>
    </xf>
    <xf numFmtId="0" fontId="13" fillId="2" borderId="21" xfId="4" applyFont="1" applyFill="1" applyBorder="1" applyAlignment="1">
      <alignment horizontal="center" vertical="center" wrapText="1"/>
    </xf>
    <xf numFmtId="0" fontId="14" fillId="2" borderId="22" xfId="4" applyFont="1" applyFill="1" applyBorder="1" applyAlignment="1">
      <alignment horizontal="center" vertical="center" wrapText="1"/>
    </xf>
    <xf numFmtId="0" fontId="13" fillId="2" borderId="22" xfId="4" applyFont="1" applyFill="1" applyBorder="1" applyAlignment="1">
      <alignment horizontal="center" vertical="center"/>
    </xf>
    <xf numFmtId="43" fontId="13" fillId="2" borderId="22" xfId="4" applyNumberFormat="1" applyFont="1" applyFill="1" applyBorder="1" applyAlignment="1">
      <alignment horizontal="center" vertical="center"/>
    </xf>
    <xf numFmtId="41" fontId="13" fillId="2" borderId="22" xfId="6" applyFont="1" applyFill="1" applyBorder="1" applyAlignment="1">
      <alignment vertical="center"/>
    </xf>
    <xf numFmtId="41" fontId="13" fillId="2" borderId="22" xfId="5" applyNumberFormat="1" applyFont="1" applyFill="1" applyBorder="1" applyAlignment="1">
      <alignment horizontal="center" vertical="center"/>
    </xf>
    <xf numFmtId="41" fontId="13" fillId="2" borderId="22" xfId="4" applyNumberFormat="1" applyFont="1" applyFill="1" applyBorder="1" applyAlignment="1">
      <alignment vertical="center"/>
    </xf>
    <xf numFmtId="41" fontId="13" fillId="2" borderId="22" xfId="6" applyFont="1" applyFill="1" applyBorder="1" applyAlignment="1">
      <alignment horizontal="center" vertical="center" shrinkToFit="1"/>
    </xf>
    <xf numFmtId="41" fontId="13" fillId="2" borderId="23" xfId="5" applyNumberFormat="1" applyFont="1" applyFill="1" applyBorder="1" applyAlignment="1">
      <alignment horizontal="center" vertical="center"/>
    </xf>
    <xf numFmtId="0" fontId="12" fillId="0" borderId="0" xfId="5" applyFont="1" applyBorder="1"/>
    <xf numFmtId="0" fontId="12" fillId="0" borderId="12" xfId="4" applyFont="1" applyBorder="1" applyAlignment="1">
      <alignment horizontal="center" vertical="center" wrapText="1"/>
    </xf>
    <xf numFmtId="43" fontId="12" fillId="0" borderId="24" xfId="4" applyNumberFormat="1" applyFont="1" applyBorder="1" applyAlignment="1">
      <alignment horizontal="center" vertical="center"/>
    </xf>
    <xf numFmtId="41" fontId="12" fillId="0" borderId="24" xfId="6" applyFont="1" applyFill="1" applyBorder="1" applyAlignment="1">
      <alignment vertical="center"/>
    </xf>
    <xf numFmtId="41" fontId="12" fillId="0" borderId="24" xfId="4" applyNumberFormat="1" applyFont="1" applyBorder="1" applyAlignment="1">
      <alignment vertical="center"/>
    </xf>
    <xf numFmtId="41" fontId="12" fillId="0" borderId="24" xfId="6" applyFont="1" applyFill="1" applyBorder="1" applyAlignment="1">
      <alignment horizontal="center" vertical="center" shrinkToFit="1"/>
    </xf>
    <xf numFmtId="41" fontId="12" fillId="0" borderId="25" xfId="5" applyNumberFormat="1" applyFont="1" applyBorder="1" applyAlignment="1">
      <alignment horizontal="center" vertical="center"/>
    </xf>
    <xf numFmtId="179" fontId="12" fillId="0" borderId="11" xfId="4" applyNumberFormat="1" applyFont="1" applyBorder="1" applyAlignment="1">
      <alignment vertical="center"/>
    </xf>
    <xf numFmtId="179" fontId="12" fillId="0" borderId="11" xfId="5" applyNumberFormat="1" applyFont="1" applyBorder="1" applyAlignment="1">
      <alignment vertical="center"/>
    </xf>
    <xf numFmtId="0" fontId="11" fillId="0" borderId="26" xfId="4" applyFont="1" applyBorder="1" applyAlignment="1">
      <alignment horizontal="center" vertical="center"/>
    </xf>
    <xf numFmtId="0" fontId="11" fillId="0" borderId="27" xfId="4" applyFont="1" applyBorder="1" applyAlignment="1">
      <alignment horizontal="center" vertical="center"/>
    </xf>
    <xf numFmtId="41" fontId="12" fillId="0" borderId="27" xfId="5" applyNumberFormat="1" applyFont="1" applyBorder="1" applyAlignment="1">
      <alignment horizontal="center" vertical="center"/>
    </xf>
    <xf numFmtId="41" fontId="12" fillId="0" borderId="28" xfId="5" applyNumberFormat="1" applyFont="1" applyBorder="1" applyAlignment="1">
      <alignment horizontal="center" vertical="center"/>
    </xf>
    <xf numFmtId="41" fontId="13" fillId="2" borderId="0" xfId="5" applyNumberFormat="1" applyFont="1" applyFill="1" applyBorder="1" applyAlignment="1">
      <alignment horizontal="center" vertical="center"/>
    </xf>
    <xf numFmtId="179" fontId="12" fillId="0" borderId="11" xfId="4" applyNumberFormat="1" applyFont="1" applyBorder="1" applyAlignment="1">
      <alignment horizontal="center" vertical="center"/>
    </xf>
    <xf numFmtId="179" fontId="12" fillId="0" borderId="24" xfId="4" applyNumberFormat="1" applyFont="1" applyBorder="1" applyAlignment="1">
      <alignment horizontal="center" vertical="center"/>
    </xf>
    <xf numFmtId="43" fontId="12" fillId="3" borderId="11" xfId="5" applyNumberFormat="1" applyFont="1" applyFill="1" applyBorder="1" applyAlignment="1">
      <alignment vertical="center"/>
    </xf>
    <xf numFmtId="41" fontId="12" fillId="3" borderId="11" xfId="5" applyNumberFormat="1" applyFont="1" applyFill="1" applyBorder="1"/>
    <xf numFmtId="0" fontId="12" fillId="3" borderId="11" xfId="5" applyFont="1" applyFill="1" applyBorder="1"/>
    <xf numFmtId="0" fontId="12" fillId="4" borderId="12" xfId="4" applyFont="1" applyFill="1" applyBorder="1" applyAlignment="1">
      <alignment horizontal="center" vertical="center" wrapText="1"/>
    </xf>
    <xf numFmtId="41" fontId="9" fillId="4" borderId="11" xfId="4" applyNumberFormat="1" applyFont="1" applyFill="1" applyBorder="1" applyAlignment="1">
      <alignment horizontal="center" vertical="center" wrapText="1"/>
    </xf>
    <xf numFmtId="41" fontId="12" fillId="4" borderId="11" xfId="4" applyNumberFormat="1" applyFont="1" applyFill="1" applyBorder="1" applyAlignment="1">
      <alignment horizontal="center" vertical="center"/>
    </xf>
    <xf numFmtId="179" fontId="12" fillId="4" borderId="11" xfId="4" applyNumberFormat="1" applyFont="1" applyFill="1" applyBorder="1" applyAlignment="1">
      <alignment horizontal="center" vertical="center"/>
    </xf>
    <xf numFmtId="41" fontId="12" fillId="4" borderId="11" xfId="6" applyFont="1" applyFill="1" applyBorder="1" applyAlignment="1">
      <alignment vertical="center"/>
    </xf>
    <xf numFmtId="41" fontId="12" fillId="4" borderId="11" xfId="6" applyFont="1" applyFill="1" applyBorder="1" applyAlignment="1">
      <alignment horizontal="right" vertical="center" shrinkToFit="1"/>
    </xf>
    <xf numFmtId="41" fontId="12" fillId="4" borderId="13" xfId="5" applyNumberFormat="1" applyFont="1" applyFill="1" applyBorder="1" applyAlignment="1">
      <alignment horizontal="center" vertical="center"/>
    </xf>
    <xf numFmtId="41" fontId="12" fillId="4" borderId="27" xfId="5" applyNumberFormat="1" applyFont="1" applyFill="1" applyBorder="1" applyAlignment="1">
      <alignment horizontal="center" vertical="center"/>
    </xf>
    <xf numFmtId="43" fontId="12" fillId="4" borderId="14" xfId="6" applyNumberFormat="1" applyFont="1" applyFill="1" applyBorder="1" applyAlignment="1">
      <alignment vertical="center"/>
    </xf>
    <xf numFmtId="43" fontId="12" fillId="4" borderId="11" xfId="5" applyNumberFormat="1" applyFont="1" applyFill="1" applyBorder="1" applyAlignment="1">
      <alignment vertical="center"/>
    </xf>
    <xf numFmtId="179" fontId="12" fillId="4" borderId="11" xfId="4" applyNumberFormat="1" applyFont="1" applyFill="1" applyBorder="1" applyAlignment="1">
      <alignment vertical="center"/>
    </xf>
    <xf numFmtId="43" fontId="12" fillId="4" borderId="11" xfId="6" applyNumberFormat="1" applyFont="1" applyFill="1" applyBorder="1" applyAlignment="1">
      <alignment horizontal="center" vertical="center" shrinkToFit="1"/>
    </xf>
    <xf numFmtId="41" fontId="12" fillId="4" borderId="11" xfId="5" applyNumberFormat="1" applyFont="1" applyFill="1" applyBorder="1" applyAlignment="1">
      <alignment horizontal="center" vertical="center"/>
    </xf>
    <xf numFmtId="41" fontId="12" fillId="4" borderId="11" xfId="5" applyNumberFormat="1" applyFont="1" applyFill="1" applyBorder="1"/>
    <xf numFmtId="0" fontId="12" fillId="4" borderId="11" xfId="5" applyFont="1" applyFill="1" applyBorder="1"/>
    <xf numFmtId="43" fontId="12" fillId="4" borderId="24" xfId="4" applyNumberFormat="1" applyFont="1" applyFill="1" applyBorder="1" applyAlignment="1">
      <alignment horizontal="center" vertical="center"/>
    </xf>
    <xf numFmtId="41" fontId="12" fillId="4" borderId="24" xfId="6" applyFont="1" applyFill="1" applyBorder="1" applyAlignment="1">
      <alignment vertical="center"/>
    </xf>
    <xf numFmtId="41" fontId="12" fillId="4" borderId="24" xfId="6" applyFont="1" applyFill="1" applyBorder="1" applyAlignment="1">
      <alignment horizontal="right" vertical="center" shrinkToFit="1"/>
    </xf>
    <xf numFmtId="41" fontId="12" fillId="4" borderId="25" xfId="5" applyNumberFormat="1" applyFont="1" applyFill="1" applyBorder="1" applyAlignment="1">
      <alignment horizontal="center" vertical="center"/>
    </xf>
    <xf numFmtId="41" fontId="12" fillId="4" borderId="28" xfId="5" applyNumberFormat="1" applyFont="1" applyFill="1" applyBorder="1" applyAlignment="1">
      <alignment horizontal="center" vertical="center"/>
    </xf>
    <xf numFmtId="43" fontId="13" fillId="4" borderId="11" xfId="5" applyNumberFormat="1" applyFont="1" applyFill="1" applyBorder="1" applyAlignment="1">
      <alignment horizontal="center" vertical="center"/>
    </xf>
    <xf numFmtId="179" fontId="12" fillId="4" borderId="24" xfId="4" applyNumberFormat="1" applyFont="1" applyFill="1" applyBorder="1" applyAlignment="1">
      <alignment horizontal="center" vertical="center"/>
    </xf>
    <xf numFmtId="0" fontId="13" fillId="3" borderId="18" xfId="4" applyFont="1" applyFill="1" applyBorder="1" applyAlignment="1">
      <alignment horizontal="center" vertical="center" wrapText="1"/>
    </xf>
    <xf numFmtId="0" fontId="14" fillId="3" borderId="19" xfId="4" applyFont="1" applyFill="1" applyBorder="1" applyAlignment="1">
      <alignment horizontal="center" vertical="center" wrapText="1"/>
    </xf>
    <xf numFmtId="0" fontId="13" fillId="3" borderId="19" xfId="4" applyFont="1" applyFill="1" applyBorder="1" applyAlignment="1">
      <alignment horizontal="center" vertical="center"/>
    </xf>
    <xf numFmtId="43" fontId="13" fillId="3" borderId="19" xfId="4" applyNumberFormat="1" applyFont="1" applyFill="1" applyBorder="1" applyAlignment="1">
      <alignment horizontal="center" vertical="center"/>
    </xf>
    <xf numFmtId="41" fontId="13" fillId="3" borderId="19" xfId="6" applyFont="1" applyFill="1" applyBorder="1" applyAlignment="1">
      <alignment vertical="center"/>
    </xf>
    <xf numFmtId="41" fontId="13" fillId="3" borderId="19" xfId="5" applyNumberFormat="1" applyFont="1" applyFill="1" applyBorder="1" applyAlignment="1">
      <alignment horizontal="center" vertical="center"/>
    </xf>
    <xf numFmtId="41" fontId="13" fillId="3" borderId="20" xfId="5" applyNumberFormat="1" applyFont="1" applyFill="1" applyBorder="1" applyAlignment="1">
      <alignment horizontal="center" vertical="center"/>
    </xf>
    <xf numFmtId="41" fontId="13" fillId="3" borderId="28" xfId="5" applyNumberFormat="1" applyFont="1" applyFill="1" applyBorder="1" applyAlignment="1">
      <alignment horizontal="center" vertical="center"/>
    </xf>
    <xf numFmtId="43" fontId="13" fillId="3" borderId="14" xfId="6" applyNumberFormat="1" applyFont="1" applyFill="1" applyBorder="1" applyAlignment="1">
      <alignment vertical="center"/>
    </xf>
    <xf numFmtId="179" fontId="12" fillId="3" borderId="11" xfId="5" applyNumberFormat="1" applyFont="1" applyFill="1" applyBorder="1" applyAlignment="1">
      <alignment vertical="center"/>
    </xf>
    <xf numFmtId="43" fontId="12" fillId="3" borderId="11" xfId="5" applyNumberFormat="1" applyFont="1" applyFill="1" applyBorder="1" applyAlignment="1">
      <alignment horizontal="center" vertical="center"/>
    </xf>
    <xf numFmtId="41" fontId="12" fillId="3" borderId="11" xfId="5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16" xfId="4" applyFont="1" applyBorder="1" applyAlignment="1">
      <alignment horizontal="center" vertical="center"/>
    </xf>
    <xf numFmtId="0" fontId="11" fillId="0" borderId="17" xfId="4" applyFont="1" applyBorder="1" applyAlignment="1">
      <alignment horizontal="center" vertical="center"/>
    </xf>
    <xf numFmtId="0" fontId="11" fillId="0" borderId="13" xfId="4" applyFont="1" applyBorder="1" applyAlignment="1">
      <alignment horizontal="center" vertical="center"/>
    </xf>
    <xf numFmtId="0" fontId="15" fillId="0" borderId="0" xfId="7" applyFont="1" applyBorder="1" applyAlignment="1">
      <alignment horizontal="left"/>
    </xf>
    <xf numFmtId="0" fontId="11" fillId="0" borderId="15" xfId="4" applyFont="1" applyBorder="1" applyAlignment="1">
      <alignment horizontal="center" vertical="center"/>
    </xf>
    <xf numFmtId="0" fontId="11" fillId="0" borderId="12" xfId="4" applyFont="1" applyBorder="1" applyAlignment="1">
      <alignment horizontal="center" vertical="center"/>
    </xf>
    <xf numFmtId="0" fontId="11" fillId="0" borderId="11" xfId="4" applyFont="1" applyBorder="1" applyAlignment="1">
      <alignment horizontal="center" vertical="center"/>
    </xf>
    <xf numFmtId="43" fontId="11" fillId="0" borderId="16" xfId="4" applyNumberFormat="1" applyFont="1" applyBorder="1" applyAlignment="1">
      <alignment horizontal="center" vertical="center"/>
    </xf>
    <xf numFmtId="43" fontId="11" fillId="0" borderId="11" xfId="4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9">
    <cellStyle name="쉼표 [0]" xfId="8" builtinId="6"/>
    <cellStyle name="쉼표 [0] 2" xfId="2" xr:uid="{0165A25E-F3D6-4104-ACEE-67AF0B35156D}"/>
    <cellStyle name="쉼표 [0] 3" xfId="6" xr:uid="{2F03C5AE-3098-4001-B9BA-A5089F14D2B6}"/>
    <cellStyle name="표준" xfId="0" builtinId="0"/>
    <cellStyle name="표준 2" xfId="3" xr:uid="{465B8A7F-C6B5-4107-9ACC-0E538C11B953}"/>
    <cellStyle name="표준 2 2" xfId="1" xr:uid="{1833FEE2-6AB2-454C-BBD6-FB7224021C79}"/>
    <cellStyle name="표준 3" xfId="4" xr:uid="{C0408ECC-971D-482E-89AC-B0D1E33E9F24}"/>
    <cellStyle name="표준_계명대학교명교생활관(토목)" xfId="7" xr:uid="{3B81D26A-B959-4D9C-8DAC-4681CED4E891}"/>
    <cellStyle name="표준_추정내역서" xfId="5" xr:uid="{D4F025DA-1C85-478F-9CE5-C0FC75EE08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  <sheetName val="현장지지물물량"/>
      <sheetName val="전기실및집수정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기기리스트"/>
      <sheetName val="Sheet17"/>
      <sheetName val="가설건물"/>
      <sheetName val="2공구수량"/>
      <sheetName val="UEC영화관본공사내역"/>
      <sheetName val="BOJUNGGM"/>
      <sheetName val="L-type"/>
      <sheetName val="금액내역서"/>
      <sheetName val="내역표지"/>
      <sheetName val="아파트 "/>
      <sheetName val="자재단가"/>
      <sheetName val="제경비"/>
      <sheetName val="Macro1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  <sheetName val="FD"/>
      <sheetName val="99관저"/>
      <sheetName val="역T형교대(말뚝기초)"/>
      <sheetName val="주식"/>
      <sheetName val="Sheet1 (2)"/>
      <sheetName val="PI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99노임기준"/>
      <sheetName val="투찰"/>
      <sheetName val="Macro(전선)"/>
      <sheetName val="전기일위대가"/>
      <sheetName val="소비자가"/>
      <sheetName val="DATE"/>
      <sheetName val="조명시설"/>
      <sheetName val="단가표"/>
      <sheetName val="설계내역서"/>
      <sheetName val="tggwan(mac)"/>
      <sheetName val="TABLE"/>
      <sheetName val="FB25JN"/>
      <sheetName val="일위대가(가설)"/>
      <sheetName val="CC16-내역서"/>
      <sheetName val="개소별수량산출"/>
      <sheetName val="ITEM"/>
      <sheetName val="정렬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노임"/>
      <sheetName val="소요자재"/>
      <sheetName val="노무산출서"/>
      <sheetName val="적용단위길이"/>
      <sheetName val="전차선로_물량표"/>
      <sheetName val="대치판정"/>
      <sheetName val="TRE_TABLE"/>
      <sheetName val="내역대비표"/>
      <sheetName val="항목등록"/>
      <sheetName val="입력값"/>
      <sheetName val="SRC-B3U2"/>
      <sheetName val="공통(20-91)"/>
      <sheetName val="한강운반비"/>
      <sheetName val="자재"/>
      <sheetName val="BEND LOSS"/>
      <sheetName val="Total"/>
      <sheetName val="시중노임단가"/>
      <sheetName val="철근단면적"/>
      <sheetName val="M3산출"/>
      <sheetName val="BAND(200)"/>
      <sheetName val="EL 표면적"/>
      <sheetName val="Detail"/>
      <sheetName val="인사자료총집계"/>
      <sheetName val="설계개요"/>
      <sheetName val="입찰안"/>
      <sheetName val="내역기준"/>
      <sheetName val="포장직선구간"/>
      <sheetName val="뚝토공"/>
      <sheetName val="투자효율분석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  <sheetName val="요율표(전기)"/>
      <sheetName val="E01"/>
      <sheetName val="MVE02"/>
      <sheetName val="단가"/>
      <sheetName val="0124"/>
      <sheetName val="M1"/>
      <sheetName val="Sheet6"/>
      <sheetName val="처리장"/>
      <sheetName val="하수관로"/>
      <sheetName val="수량"/>
      <sheetName val="특수기호강도거푸집"/>
      <sheetName val="종배수관면벽신"/>
      <sheetName val="종배수관(신)"/>
      <sheetName val="Pack-3"/>
      <sheetName val="QUOTATION"/>
      <sheetName val="QUOTATION (2)"/>
      <sheetName val="건축공사 내역"/>
      <sheetName val="배수공"/>
      <sheetName val="간지"/>
      <sheetName val="수로단위수량"/>
      <sheetName val="우각부보강"/>
      <sheetName val="몰탈콘크리트"/>
      <sheetName val="시공여유율"/>
      <sheetName val="차선도색현황"/>
      <sheetName val="4-3 보온 기본물량집계"/>
      <sheetName val="단중표"/>
      <sheetName val="200"/>
      <sheetName val="직노"/>
      <sheetName val="중동공구"/>
      <sheetName val="F4-F7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공통(20-91)"/>
      <sheetName val="LOPCALC"/>
      <sheetName val="관리사무소"/>
      <sheetName val="노임단가"/>
      <sheetName val="부하계산서"/>
      <sheetName val="MOTOR"/>
      <sheetName val="SUNGNAM1"/>
      <sheetName val="인허가수행 Schedule"/>
      <sheetName val="품셈기준"/>
      <sheetName val="BI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LOAD"/>
      <sheetName val="001"/>
      <sheetName val="조도계산서 (도서)"/>
      <sheetName val="바닥판"/>
      <sheetName val="가설건물"/>
      <sheetName val="외천교"/>
      <sheetName val="소비자가"/>
      <sheetName val="전차선로 물량표"/>
      <sheetName val="목차"/>
      <sheetName val="7.1유효폭"/>
      <sheetName val="요율"/>
      <sheetName val="Sheet2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정렬"/>
      <sheetName val="토목변경"/>
      <sheetName val="날개벽수량표"/>
      <sheetName val="중기일위대가"/>
      <sheetName val="다이꾸"/>
      <sheetName val="L_RPTA05_목록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TEM"/>
      <sheetName val="1.설계조건"/>
      <sheetName val="ABUT수량-A1"/>
      <sheetName val="정부노임단가"/>
      <sheetName val="일위대가내역"/>
      <sheetName val="ⴭⴭⴭⴭ"/>
      <sheetName val="3련 BOX"/>
      <sheetName val="Sheet17"/>
      <sheetName val="U-TYPE(1)"/>
      <sheetName val="예산내역서"/>
      <sheetName val="설계예산서"/>
      <sheetName val="조명율표"/>
      <sheetName val="데이타"/>
      <sheetName val="자재테이블"/>
      <sheetName val="list"/>
      <sheetName val="기타유틸리티설비"/>
      <sheetName val="원가"/>
      <sheetName val="여흥"/>
      <sheetName val="c_balju"/>
      <sheetName val="wall"/>
      <sheetName val="발신정보"/>
      <sheetName val="주간기성"/>
      <sheetName val="적용토목"/>
      <sheetName val="단중표"/>
      <sheetName val="J直材4"/>
      <sheetName val="설계조건"/>
      <sheetName val="한강운반비"/>
      <sheetName val="자재"/>
      <sheetName val="토공및부대2차"/>
      <sheetName val="자재단가"/>
      <sheetName val="전력구구조물산근"/>
      <sheetName val="WORK"/>
      <sheetName val="L-type"/>
      <sheetName val="수량산출서"/>
      <sheetName val="금긋기 및 절단"/>
      <sheetName val="오산갈곳"/>
      <sheetName val="수질정화시설"/>
      <sheetName val="토사(PE)"/>
      <sheetName val="중기사용료"/>
      <sheetName val="횡배수관단위수량"/>
      <sheetName val="인건비"/>
      <sheetName val="표지 (2)"/>
      <sheetName val="노무비"/>
      <sheetName val="안정검토"/>
      <sheetName val="3BL공동구 수량"/>
      <sheetName val="산출내역서집계표"/>
      <sheetName val="96작생능"/>
      <sheetName val="MEXICO-C"/>
      <sheetName val="단가대비표 (3)"/>
      <sheetName val="일위대가"/>
      <sheetName val="FOOTING단면력"/>
      <sheetName val="입찰안"/>
      <sheetName val="타공종이기"/>
      <sheetName val="cost"/>
      <sheetName val="공사비집계"/>
      <sheetName val="환율"/>
      <sheetName val="원가계산서"/>
      <sheetName val="Sheet3"/>
      <sheetName val="품의서"/>
      <sheetName val="Sheet1"/>
      <sheetName val="포장공"/>
      <sheetName val=" 견적서"/>
      <sheetName val="환율-LIBOR"/>
      <sheetName val="산#2-1 (2)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D-3503"/>
      <sheetName val="맨홀토공수량"/>
      <sheetName val="제잡비계산"/>
      <sheetName val="식재총괄"/>
      <sheetName val="시설물총괄"/>
      <sheetName val="건축총괄"/>
      <sheetName val="식재"/>
      <sheetName val="L형옹벽측구"/>
      <sheetName val="양식"/>
      <sheetName val="Code"/>
      <sheetName val="Import"/>
      <sheetName val="CNC810M"/>
      <sheetName val="공사비예산서(토목분)"/>
      <sheetName val="첨부"/>
      <sheetName val="Total"/>
      <sheetName val="교각계산"/>
      <sheetName val="GTG TR PIT"/>
      <sheetName val="현장지지물물량"/>
      <sheetName val="공정표"/>
      <sheetName val="공사원가계산서"/>
      <sheetName val="MACRO(MCC)"/>
      <sheetName val="주식"/>
      <sheetName val="CalcuSheet"/>
      <sheetName val="횡배위치"/>
      <sheetName val="일위대가목록"/>
      <sheetName val="주형"/>
      <sheetName val="위치조서"/>
      <sheetName val="실행품의서"/>
      <sheetName val="발전기계산서"/>
      <sheetName val="소요자재"/>
      <sheetName val="총괄"/>
      <sheetName val="부대내역"/>
      <sheetName val="조도계산서 _도서_"/>
      <sheetName val="입력DATA"/>
      <sheetName val="단"/>
      <sheetName val="내역"/>
      <sheetName val="인건-측정"/>
      <sheetName val="부안변전"/>
      <sheetName val="내역표지"/>
      <sheetName val="guard(mac)"/>
      <sheetName val="추가및 공제(방파제)"/>
      <sheetName val="기자재비"/>
      <sheetName val="직공비"/>
      <sheetName val="Sheet1 (2)"/>
      <sheetName val="49단가"/>
      <sheetName val="부대대비"/>
      <sheetName val="냉연집계"/>
      <sheetName val="Proposal"/>
      <sheetName val="CRF"/>
      <sheetName val="조명율데이타"/>
      <sheetName val="노임"/>
      <sheetName val="예정공정표"/>
      <sheetName val="총계"/>
      <sheetName val="전기일위대가"/>
      <sheetName val="금액내역서"/>
      <sheetName val="차액보증"/>
      <sheetName val="일반공사"/>
      <sheetName val="방배동내역(리라)"/>
      <sheetName val="CALCULATION"/>
      <sheetName val="현황산출서"/>
      <sheetName val="프랜트면허"/>
      <sheetName val="철근단면적"/>
      <sheetName val="Y-WORK"/>
      <sheetName val="철거산출근거"/>
      <sheetName val="토목주소"/>
      <sheetName val="EQUIP LIST"/>
      <sheetName val="목록"/>
      <sheetName val="mesc"/>
      <sheetName val="cable-data"/>
      <sheetName val="TABLE"/>
      <sheetName val="SILICATE"/>
      <sheetName val="견적시담(송포2공구)"/>
      <sheetName val="FEXS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ilch"/>
      <sheetName val="보차도경계석"/>
      <sheetName val="HRSG SMALL07220"/>
      <sheetName val="토적계산"/>
      <sheetName val="Param"/>
      <sheetName val="기성집계"/>
      <sheetName val="hvac(제어동)"/>
      <sheetName val="COVER"/>
      <sheetName val="토공"/>
      <sheetName val="기초대가"/>
      <sheetName val="지진시"/>
      <sheetName val="1.우편집중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Oper Amount"/>
      <sheetName val="일위대가(계측기설치)"/>
      <sheetName val="참조"/>
      <sheetName val="W-현원가"/>
      <sheetName val="CAL"/>
      <sheetName val="가시설(TYPE-A)"/>
      <sheetName val="1호맨홀가감수량"/>
      <sheetName val="1-1평균터파기고(1)"/>
      <sheetName val="1호맨홀수량산출"/>
      <sheetName val="배수관공"/>
      <sheetName val="배관BM(일반)"/>
      <sheetName val="효율&amp;역율"/>
      <sheetName val="BEND LOSS"/>
      <sheetName val="1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금액내역서"/>
      <sheetName val="원가계산(건축)-출력 (건설폐기물처리비)"/>
      <sheetName val="수로단위수량"/>
      <sheetName val="총괄내역서"/>
      <sheetName val="6PILE  (돌출)"/>
      <sheetName val="단면 (2)"/>
      <sheetName val="경영상태"/>
      <sheetName val="EP0618"/>
      <sheetName val="공양식"/>
      <sheetName val="원가(총괄-각분야예시금액)"/>
      <sheetName val="Sheet1 (2)"/>
      <sheetName val="1호맨홀토공"/>
      <sheetName val="#REF"/>
      <sheetName val="DATE"/>
      <sheetName val="공종별집계표"/>
      <sheetName val="건축내역서"/>
      <sheetName val="4배"/>
      <sheetName val="가격조사서"/>
      <sheetName val="효성CB 1P기초"/>
      <sheetName val="J直材4"/>
      <sheetName val="전신환매도율"/>
      <sheetName val="공사비증감"/>
      <sheetName val="횡배수관수량"/>
      <sheetName val="종배수관수량집계표"/>
      <sheetName val="날개벽 총수량 집계"/>
      <sheetName val="면벽수량집계"/>
      <sheetName val="배수관수량집계"/>
      <sheetName val="배수관토공수량집계"/>
      <sheetName val="측구하단부종배수단위수"/>
      <sheetName val="부속동"/>
      <sheetName val="1.설계기준"/>
      <sheetName val="단면치수"/>
      <sheetName val="CTEMCOST"/>
      <sheetName val="99년흑석제전"/>
      <sheetName val="터널조도"/>
      <sheetName val="골조시행"/>
      <sheetName val="U-TYPE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  <sheetName val="정부노임단가"/>
      <sheetName val="중기일위대가"/>
      <sheetName val="MOTOR"/>
      <sheetName val="#REF"/>
      <sheetName val="IMP(MAIN)"/>
      <sheetName val="IMP (REACTOR)"/>
      <sheetName val="내역"/>
      <sheetName val="부하계산서"/>
      <sheetName val="부하(성남)"/>
      <sheetName val="중기사용료"/>
      <sheetName val="단가대비"/>
      <sheetName val="단가"/>
      <sheetName val="시설물일위"/>
      <sheetName val="건축내역"/>
      <sheetName val="B"/>
      <sheetName val="Y-WORK"/>
      <sheetName val="현황산출서"/>
      <sheetName val="직노"/>
      <sheetName val="실행내역"/>
      <sheetName val="견적시담(송포2공구)"/>
      <sheetName val="차액보증"/>
      <sheetName val="설계명세서"/>
      <sheetName val="일위대가"/>
      <sheetName val="2F 회의실견적(5_14 일대)"/>
      <sheetName val="횡배위치"/>
      <sheetName val="자재테이블"/>
      <sheetName val="단가산출집계"/>
      <sheetName val="SE-611"/>
      <sheetName val="별표 "/>
      <sheetName val="ABUT수량-A1"/>
      <sheetName val="산#3-1"/>
      <sheetName val="Sheet1"/>
      <sheetName val="실행예산"/>
      <sheetName val="출근부"/>
      <sheetName val="내역서"/>
      <sheetName val="WORK"/>
      <sheetName val="일반공사"/>
      <sheetName val="3BL공동구 수량"/>
      <sheetName val="현장지지물물량"/>
      <sheetName val="TYPE-B 평균H"/>
      <sheetName val="BQ"/>
      <sheetName val="DS-LOAD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도급및 실행내역"/>
      <sheetName val="여흥"/>
      <sheetName val="원가"/>
      <sheetName val="D-3503"/>
      <sheetName val="CALCULATION"/>
      <sheetName val="TABLE"/>
      <sheetName val="내역1"/>
      <sheetName val="표지"/>
      <sheetName val="DATA(BAC)"/>
      <sheetName val="ilch"/>
      <sheetName val="명세서"/>
      <sheetName val="Macro(전선)"/>
      <sheetName val="부대내역"/>
      <sheetName val="금액내역서"/>
      <sheetName val="플랜트 설치"/>
      <sheetName val="K1자재(3차등)"/>
      <sheetName val="타공종이기"/>
      <sheetName val="토목내역"/>
      <sheetName val="견적서"/>
      <sheetName val="A-4"/>
      <sheetName val="방송노임"/>
      <sheetName val="9GNG운반"/>
      <sheetName val="내역서 "/>
      <sheetName val="노임단가(0.3)"/>
      <sheetName val="노임단가"/>
      <sheetName val="공사원가계산서"/>
      <sheetName val="토공총괄집계"/>
      <sheetName val="외자배분"/>
      <sheetName val="General Data"/>
      <sheetName val="Sheet4"/>
      <sheetName val="재료집계"/>
      <sheetName val="보집계표"/>
      <sheetName val="Proposal"/>
      <sheetName val="조인트"/>
      <sheetName val="조건표"/>
      <sheetName val="단가표 (2)"/>
      <sheetName val="토공"/>
      <sheetName val="지급자재"/>
      <sheetName val="수량산출서"/>
      <sheetName val="집계표"/>
      <sheetName val="I.설계조건"/>
      <sheetName val="경비_원본"/>
      <sheetName val="CTEMCOST"/>
      <sheetName val="오산갈곳"/>
      <sheetName val="대비"/>
      <sheetName val="DATA1"/>
      <sheetName val="단가조서"/>
      <sheetName val="교각계산"/>
      <sheetName val="소비자가"/>
      <sheetName val="콘크리트 블록 유형별 수량"/>
      <sheetName val="6PILE  (돌출)"/>
      <sheetName val="토사(PE)"/>
      <sheetName val="변화치수"/>
      <sheetName val="투자효율분석"/>
      <sheetName val="정렬"/>
      <sheetName val="자판실행"/>
      <sheetName val="신공"/>
      <sheetName val="일위대가목차"/>
      <sheetName val="단가대비표"/>
      <sheetName val="내역표지"/>
      <sheetName val="금액"/>
      <sheetName val="착공계"/>
      <sheetName val="말뚝물량"/>
      <sheetName val="도"/>
      <sheetName val="기계내역"/>
      <sheetName val="내력서"/>
      <sheetName val="壓降計算基本資料"/>
      <sheetName val="견적접수"/>
      <sheetName val="견적내역서"/>
      <sheetName val=" 견적서"/>
      <sheetName val="spec1"/>
      <sheetName val="깨기"/>
      <sheetName val="원형맨홀수량"/>
      <sheetName val="Total"/>
      <sheetName val="U-TYPE(1)"/>
      <sheetName val="FOOTING단면력"/>
      <sheetName val="터파기및재료"/>
      <sheetName val="반중력식옹벽3.5"/>
      <sheetName val="장비"/>
      <sheetName val="노무"/>
      <sheetName val="설계"/>
      <sheetName val="위치조서"/>
      <sheetName val="년도별시공"/>
      <sheetName val="Sheet1 (2)"/>
      <sheetName val="안정검토"/>
      <sheetName val="8.PILE  (돌출)"/>
      <sheetName val="2.내역서"/>
      <sheetName val="JOINT1"/>
      <sheetName val="Sheet3 (2)"/>
      <sheetName val="123"/>
      <sheetName val="cable"/>
      <sheetName val="2002계약현황"/>
      <sheetName val="단가표 "/>
      <sheetName val="근생APT-신마감"/>
      <sheetName val="복지관_FIART"/>
      <sheetName val="근생APT-FIART"/>
      <sheetName val="근생-FIART"/>
      <sheetName val="N賃率-職"/>
      <sheetName val="자재단가 산출근거"/>
      <sheetName val="가시설단위수량"/>
      <sheetName val="J형측구단위수량"/>
      <sheetName val="입력DATA"/>
      <sheetName val="바닥판"/>
      <sheetName val="CODE"/>
      <sheetName val="전기일위대가"/>
      <sheetName val="계산중"/>
      <sheetName val="D25"/>
      <sheetName val="D16"/>
      <sheetName val="D22"/>
      <sheetName val="경산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하수실행"/>
      <sheetName val="c_balju"/>
      <sheetName val="erl-b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사각맨홀"/>
      <sheetName val="1단계"/>
      <sheetName val="자재집계표"/>
      <sheetName val="화산경계"/>
      <sheetName val="추가및 공제(방파제)"/>
      <sheetName val="수문보고"/>
      <sheetName val="부대tu"/>
      <sheetName val="공종별 집계"/>
      <sheetName val="노임"/>
      <sheetName val="계약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수량산출"/>
      <sheetName val="#REF"/>
      <sheetName val="03단가대비(내역자료)"/>
      <sheetName val="을"/>
      <sheetName val="건축내역"/>
      <sheetName val="내역서(건축)"/>
      <sheetName val="수량산출서"/>
      <sheetName val="내역"/>
      <sheetName val="중기일위대가"/>
      <sheetName val="내역서"/>
      <sheetName val="Sheet1"/>
      <sheetName val="데이타"/>
      <sheetName val="식재인부"/>
      <sheetName val="가설공사"/>
      <sheetName val="초기화면"/>
      <sheetName val="관급자재"/>
      <sheetName val="입찰안"/>
      <sheetName val="날개벽수량표"/>
      <sheetName val="계양가시설"/>
      <sheetName val="평가데이터"/>
      <sheetName val="22전선(P)"/>
      <sheetName val="22전선(L)"/>
      <sheetName val="22전선(R)"/>
      <sheetName val="한강운반비"/>
      <sheetName val="설계예시"/>
      <sheetName val="노임단가"/>
      <sheetName val="AS포장복구 "/>
      <sheetName val="데리네이타현황"/>
      <sheetName val="북제주원가"/>
      <sheetName val="단가"/>
      <sheetName val="시설물일위"/>
      <sheetName val="잡비계산"/>
      <sheetName val="원가계산서"/>
      <sheetName val="일반문틀 설치"/>
      <sheetName val="샌딩 에폭시 도장"/>
      <sheetName val="스텐문틀설치"/>
      <sheetName val="DATE"/>
      <sheetName val="관급자재대"/>
      <sheetName val="토목(대안)"/>
      <sheetName val="시설용량"/>
      <sheetName val="삭제금지단가"/>
      <sheetName val="EP0618"/>
      <sheetName val="일위대가목차"/>
      <sheetName val="Total"/>
      <sheetName val="평내중"/>
      <sheetName val="총괄내역"/>
      <sheetName val="총 원가계산"/>
      <sheetName val="예총"/>
      <sheetName val="입력"/>
      <sheetName val="경비_원본"/>
      <sheetName val="9."/>
      <sheetName val="각형맨홀"/>
      <sheetName val="케이블"/>
      <sheetName val="대치판정"/>
      <sheetName val="원가"/>
      <sheetName val="기타 정보통신공사"/>
      <sheetName val="설계명세서"/>
      <sheetName val="준검 내역서"/>
      <sheetName val="직재"/>
      <sheetName val="재집"/>
      <sheetName val="단가산출서 (2)"/>
      <sheetName val="단가산출서"/>
      <sheetName val="기존단가 (2)"/>
      <sheetName val="노무비"/>
      <sheetName val="AP1"/>
      <sheetName val="물가시세"/>
      <sheetName val="자재단가조사표-수목"/>
      <sheetName val="집계표_식재"/>
      <sheetName val="장비종합부표"/>
      <sheetName val="부표"/>
      <sheetName val="단면 (2)"/>
      <sheetName val="기둥(원형)"/>
      <sheetName val="교각1"/>
      <sheetName val="COPING"/>
      <sheetName val="가도공"/>
      <sheetName val="총괄메뉴"/>
      <sheetName val="내역서1-2"/>
      <sheetName val="요율"/>
      <sheetName val="정부노임"/>
      <sheetName val="방화산출"/>
      <sheetName val="NEYOK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공사명입력"/>
      <sheetName val="근로자자료입력"/>
      <sheetName val="참고자료"/>
      <sheetName val="약품공급2"/>
      <sheetName val="01"/>
      <sheetName val="실행철강하도"/>
      <sheetName val="일위대가표"/>
      <sheetName val="6동"/>
      <sheetName val="오억미만"/>
      <sheetName val="손익분석"/>
      <sheetName val="MACRO(MCC)"/>
      <sheetName val="건축2"/>
      <sheetName val="덕전리"/>
      <sheetName val="BOX 단위수량"/>
      <sheetName val="박스제원"/>
      <sheetName val="1.토공집계표"/>
      <sheetName val="인건-측정"/>
      <sheetName val="단가조사"/>
      <sheetName val="계획금액"/>
      <sheetName val="base"/>
      <sheetName val="48일위"/>
      <sheetName val="입출재고현황 (2)"/>
      <sheetName val="대,유,램"/>
      <sheetName val="DATA"/>
      <sheetName val="세부내역(직접인건비)"/>
      <sheetName val="내역서1"/>
      <sheetName val="가로등"/>
      <sheetName val="빌딩 안내"/>
      <sheetName val="현장경비"/>
      <sheetName val="table"/>
      <sheetName val="교각(P1)수량"/>
      <sheetName val="경비"/>
      <sheetName val="ELECTRIC"/>
      <sheetName val="(전남)시범지구 운영실적 및 결과분석(8월까지)"/>
      <sheetName val="관급_File"/>
      <sheetName val="Sheet6"/>
      <sheetName val="수리보고서비"/>
      <sheetName val="콘크리트"/>
      <sheetName val="물가자료"/>
      <sheetName val="연습"/>
      <sheetName val="주소"/>
      <sheetName val="관급"/>
      <sheetName val="산출내역서집계표"/>
      <sheetName val="준공정산"/>
      <sheetName val="관리비비계상"/>
      <sheetName val="일위목록"/>
      <sheetName val="가설공사비"/>
      <sheetName val="도로구조공사비"/>
      <sheetName val="도로토공공사비"/>
      <sheetName val="여수토공사비"/>
      <sheetName val="내역(APT)"/>
      <sheetName val="22일위"/>
      <sheetName val="간선계산"/>
      <sheetName val="3BL공동구 수량"/>
      <sheetName val="정부노임단가"/>
      <sheetName val="2000전체분"/>
      <sheetName val="2000년1차"/>
      <sheetName val="도급"/>
      <sheetName val="POOM_MOTO"/>
      <sheetName val="POOM_MOTO2"/>
      <sheetName val="일위집계표"/>
      <sheetName val="방송(체육관)"/>
      <sheetName val="건축내역서"/>
      <sheetName val="설비내역서"/>
      <sheetName val="전기내역서"/>
      <sheetName val="101동"/>
      <sheetName val="표지"/>
      <sheetName val="GAS"/>
      <sheetName val="제경비율"/>
      <sheetName val="작성"/>
      <sheetName val="수목데이타"/>
      <sheetName val="bm(CIcable)"/>
      <sheetName val="준공조서"/>
      <sheetName val="공사준공계"/>
      <sheetName val="준공검사보고서"/>
      <sheetName val="왕십리방향"/>
      <sheetName val="전차선로 물량표"/>
      <sheetName val="실행(표지,갑,을)"/>
      <sheetName val="예산명세서"/>
      <sheetName val="자료입력"/>
      <sheetName val="코드"/>
      <sheetName val="원형1호맨홀토공수량"/>
      <sheetName val="집수정(600-700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단가"/>
      <sheetName val="장비경비"/>
      <sheetName val="대림경상68억"/>
      <sheetName val="JUCKEYK"/>
      <sheetName val="일위-1"/>
      <sheetName val="1,2공구원가계산서"/>
      <sheetName val="2공구산출내역"/>
      <sheetName val="단가산출"/>
      <sheetName val="1공구산출내역서"/>
      <sheetName val="남평내역"/>
      <sheetName val="하수급견적대비"/>
      <sheetName val="하남내역"/>
      <sheetName val="DATA1"/>
      <sheetName val="사통"/>
      <sheetName val="공내역"/>
      <sheetName val="변수값"/>
      <sheetName val="중기상차"/>
      <sheetName val="AS복구"/>
      <sheetName val="중기터파기"/>
      <sheetName val="견적"/>
      <sheetName val="POL6차-PIPING"/>
      <sheetName val="절감계산(보일러)"/>
      <sheetName val="G.R300경비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MOTOR"/>
      <sheetName val="전기"/>
      <sheetName val="일위대가 "/>
      <sheetName val="단가 _2_"/>
      <sheetName val="2층LOAD"/>
      <sheetName val="전기일위대가"/>
      <sheetName val="200"/>
      <sheetName val="계산서(곡선부)"/>
      <sheetName val="포장재료집계표"/>
      <sheetName val="우수받이"/>
      <sheetName val="data(완전)"/>
      <sheetName val="CTEMCOST"/>
      <sheetName val="단가대비"/>
      <sheetName val="7.경제성결과"/>
      <sheetName val="계수시트"/>
      <sheetName val="수로BOX"/>
      <sheetName val="정산내역서"/>
      <sheetName val="참조"/>
      <sheetName val="설계내역서"/>
      <sheetName val="표지1"/>
      <sheetName val="사무실1"/>
      <sheetName val="단가결정"/>
      <sheetName val="내역아"/>
      <sheetName val="울타리"/>
      <sheetName val="산출근거"/>
      <sheetName val="1) 안채산출 1"/>
      <sheetName val="1) 안채산출 2"/>
      <sheetName val="1) 안채산출 3-1"/>
      <sheetName val="1) 안채산출 5"/>
      <sheetName val="1안"/>
      <sheetName val="2000.11월설계내역"/>
      <sheetName val="특별교실"/>
      <sheetName val="원가data"/>
      <sheetName val="총괄"/>
      <sheetName val="설계예산2"/>
      <sheetName val="전등설비"/>
      <sheetName val="단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단가 (2)"/>
      <sheetName val="제일안과"/>
      <sheetName val="노임단가"/>
      <sheetName val="식재수량표"/>
      <sheetName val="수목단가"/>
      <sheetName val="시설수량표"/>
      <sheetName val="일위목록"/>
      <sheetName val="자재단가"/>
      <sheetName val="Total"/>
      <sheetName val="약품공급2"/>
      <sheetName val="안전장치"/>
      <sheetName val="삭제금지단가"/>
      <sheetName val="원가계산서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수량산출서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건축"/>
      <sheetName val="원가"/>
      <sheetName val="ELECTRIC"/>
      <sheetName val="재료값"/>
      <sheetName val="SAM"/>
      <sheetName val="역T형교대(말뚝기초)"/>
      <sheetName val="관급자재대"/>
      <sheetName val="산출내역서집계표"/>
      <sheetName val="N賃率-職"/>
      <sheetName val="원가계산"/>
      <sheetName val="철거산출근거"/>
      <sheetName val="구체"/>
      <sheetName val="좌측날개벽"/>
      <sheetName val="우측날개벽"/>
      <sheetName val="공사개요"/>
      <sheetName val="수량산출"/>
      <sheetName val="중기경비목록"/>
      <sheetName val="돌담교 상부수량"/>
      <sheetName val="단중표"/>
      <sheetName val="시중노임단가"/>
      <sheetName val="일위대가-1"/>
      <sheetName val="실행철강하도"/>
      <sheetName val="갑지"/>
      <sheetName val="99노임기준"/>
      <sheetName val="골조시행"/>
      <sheetName val="방송(체육관)"/>
      <sheetName val="SLAB&quot;1&quot;"/>
      <sheetName val="공사원가계산서"/>
      <sheetName val="도급예산내역서총괄표"/>
      <sheetName val="요율표"/>
      <sheetName val="구조물철거타공정이월"/>
      <sheetName val="중기손료"/>
      <sheetName val="내역서 제출"/>
      <sheetName val="Sheet1"/>
      <sheetName val="정부노임"/>
      <sheetName val="방화산출"/>
      <sheetName val="H-PILE수량집계"/>
      <sheetName val="조명시설"/>
      <sheetName val="토목공사"/>
      <sheetName val="건축공사"/>
      <sheetName val="토목집계표"/>
      <sheetName val="2000전체분"/>
      <sheetName val="2000년1차"/>
      <sheetName val="재노경"/>
      <sheetName val="최초설계"/>
      <sheetName val="을"/>
      <sheetName val="시노501"/>
      <sheetName val="MOTOR"/>
      <sheetName val="I一般比"/>
      <sheetName val="건축내역"/>
      <sheetName val="입출재고현황 (2)"/>
      <sheetName val="기초단가"/>
      <sheetName val="차액보증"/>
      <sheetName val="관리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서"/>
      <sheetName val="집계"/>
      <sheetName val="개요"/>
      <sheetName val="추가예산"/>
      <sheetName val="위치"/>
      <sheetName val="DDD"/>
      <sheetName val="산출내역서집계표"/>
      <sheetName val="목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#REF"/>
      <sheetName val="단위중량표"/>
      <sheetName val="내역"/>
      <sheetName val="소방"/>
      <sheetName val="횡날개수집"/>
      <sheetName val="설 계"/>
      <sheetName val="용소리교"/>
      <sheetName val="낙찰표"/>
      <sheetName val="배수통관(좌)"/>
      <sheetName val="간접재료비산출표-27-30"/>
      <sheetName val="수문일1"/>
      <sheetName val="단가조사-2"/>
      <sheetName val="노임단가"/>
      <sheetName val="수량산출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단가산출"/>
      <sheetName val="실행철강하도"/>
      <sheetName val="설 계"/>
      <sheetName val="wall"/>
      <sheetName val="Front"/>
      <sheetName val="흄관기초"/>
      <sheetName val="내역서"/>
      <sheetName val="실행내역서 "/>
      <sheetName val="낙찰표"/>
      <sheetName val="일위대가표"/>
      <sheetName val="현금흐름표"/>
      <sheetName val="J直材4"/>
      <sheetName val="공제구간조서"/>
      <sheetName val="신우"/>
      <sheetName val="DAN"/>
      <sheetName val="NAIL단가산출"/>
      <sheetName val="입찰안"/>
      <sheetName val="전신환매도율"/>
      <sheetName val="노임단가"/>
      <sheetName val="대로근거"/>
      <sheetName val="하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O34"/>
  <sheetViews>
    <sheetView tabSelected="1" view="pageBreakPreview" topLeftCell="B1" zoomScale="85" zoomScaleNormal="100" zoomScaleSheetLayoutView="85" workbookViewId="0">
      <selection activeCell="F24" sqref="F24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48" customWidth="1"/>
    <col min="7" max="7" width="30.625" customWidth="1"/>
    <col min="8" max="15" width="9.125" hidden="1"/>
  </cols>
  <sheetData>
    <row r="1" spans="1:15" ht="41.25" customHeight="1" x14ac:dyDescent="0.3">
      <c r="A1" s="112" t="s">
        <v>49</v>
      </c>
      <c r="B1" s="112"/>
      <c r="C1" s="112"/>
      <c r="D1" s="112"/>
      <c r="E1" s="112"/>
      <c r="F1" s="112"/>
      <c r="G1" s="112"/>
    </row>
    <row r="2" spans="1:15" ht="21.95" customHeight="1" x14ac:dyDescent="0.3">
      <c r="A2" s="113" t="str">
        <f>내역!A1</f>
        <v>공사명: 명교생활관 봉사동, 믿음동, 소망동, 사랑동 외부 보수공사</v>
      </c>
      <c r="B2" s="113"/>
      <c r="C2" s="113"/>
      <c r="D2" s="113"/>
      <c r="E2" s="113"/>
      <c r="F2" s="116" t="str">
        <f>"금"&amp;NUMBERSTRING(E34,1)&amp;"원정("&amp;TEXT(E34,"#,###원")&amp;")"</f>
        <v>금영원정(원)</v>
      </c>
      <c r="G2" s="116"/>
    </row>
    <row r="3" spans="1:15" ht="21.95" customHeight="1" x14ac:dyDescent="0.3">
      <c r="A3" s="8" t="s">
        <v>339</v>
      </c>
      <c r="B3" s="114" t="s">
        <v>111</v>
      </c>
      <c r="C3" s="114"/>
      <c r="D3" s="114"/>
      <c r="E3" s="8" t="s">
        <v>246</v>
      </c>
      <c r="F3" s="8" t="s">
        <v>42</v>
      </c>
      <c r="G3" s="8" t="s">
        <v>291</v>
      </c>
      <c r="H3" s="8" t="s">
        <v>33</v>
      </c>
      <c r="I3" s="8" t="s">
        <v>166</v>
      </c>
    </row>
    <row r="4" spans="1:15" ht="21.95" customHeight="1" x14ac:dyDescent="0.3">
      <c r="A4" s="3" t="s">
        <v>386</v>
      </c>
      <c r="B4" s="115" t="s">
        <v>274</v>
      </c>
      <c r="C4" s="115" t="s">
        <v>92</v>
      </c>
      <c r="D4" s="9" t="s">
        <v>77</v>
      </c>
      <c r="E4" s="4">
        <f>내역!F30</f>
        <v>0</v>
      </c>
      <c r="F4" s="3" t="s">
        <v>339</v>
      </c>
      <c r="G4" s="3" t="s">
        <v>339</v>
      </c>
      <c r="H4" s="1">
        <v>100</v>
      </c>
      <c r="I4" s="3" t="s">
        <v>77</v>
      </c>
      <c r="J4" s="3" t="s">
        <v>279</v>
      </c>
      <c r="K4" s="3" t="s">
        <v>16</v>
      </c>
      <c r="L4" s="1">
        <v>18859552</v>
      </c>
      <c r="M4" s="3" t="s">
        <v>254</v>
      </c>
      <c r="N4" s="3" t="s">
        <v>15</v>
      </c>
      <c r="O4" s="3" t="s">
        <v>136</v>
      </c>
    </row>
    <row r="5" spans="1:15" ht="21.95" customHeight="1" x14ac:dyDescent="0.3">
      <c r="A5" s="3" t="s">
        <v>19</v>
      </c>
      <c r="B5" s="115"/>
      <c r="C5" s="115"/>
      <c r="D5" s="9" t="s">
        <v>355</v>
      </c>
      <c r="E5" s="4">
        <v>0</v>
      </c>
      <c r="F5" s="3" t="s">
        <v>339</v>
      </c>
      <c r="G5" s="3" t="s">
        <v>339</v>
      </c>
      <c r="H5" s="1">
        <v>110</v>
      </c>
      <c r="I5" s="3" t="s">
        <v>355</v>
      </c>
      <c r="J5" s="3" t="s">
        <v>279</v>
      </c>
      <c r="K5" s="3" t="s">
        <v>339</v>
      </c>
      <c r="L5" s="1">
        <v>0</v>
      </c>
      <c r="M5" s="3" t="s">
        <v>254</v>
      </c>
      <c r="N5" s="3" t="s">
        <v>339</v>
      </c>
      <c r="O5" s="3" t="s">
        <v>37</v>
      </c>
    </row>
    <row r="6" spans="1:15" ht="21.95" customHeight="1" x14ac:dyDescent="0.3">
      <c r="A6" s="3" t="s">
        <v>194</v>
      </c>
      <c r="B6" s="115"/>
      <c r="C6" s="115"/>
      <c r="D6" s="9" t="s">
        <v>379</v>
      </c>
      <c r="E6" s="4">
        <f>E4+E5</f>
        <v>0</v>
      </c>
      <c r="F6" s="3" t="s">
        <v>339</v>
      </c>
      <c r="G6" s="3" t="s">
        <v>339</v>
      </c>
      <c r="H6" s="1">
        <v>190</v>
      </c>
      <c r="I6" s="3" t="s">
        <v>379</v>
      </c>
      <c r="J6" s="3" t="s">
        <v>279</v>
      </c>
      <c r="K6" s="3" t="s">
        <v>363</v>
      </c>
      <c r="L6" s="1">
        <v>18859552</v>
      </c>
      <c r="M6" s="3" t="s">
        <v>254</v>
      </c>
      <c r="N6" s="3" t="s">
        <v>339</v>
      </c>
      <c r="O6" s="3" t="s">
        <v>394</v>
      </c>
    </row>
    <row r="7" spans="1:15" ht="21.95" customHeight="1" x14ac:dyDescent="0.3">
      <c r="A7" s="3" t="s">
        <v>138</v>
      </c>
      <c r="B7" s="115"/>
      <c r="C7" s="115" t="s">
        <v>46</v>
      </c>
      <c r="D7" s="9" t="s">
        <v>317</v>
      </c>
      <c r="E7" s="4">
        <f>내역!H30</f>
        <v>0</v>
      </c>
      <c r="F7" s="3" t="s">
        <v>339</v>
      </c>
      <c r="G7" s="3"/>
      <c r="H7" s="1">
        <v>200</v>
      </c>
      <c r="I7" s="3" t="s">
        <v>317</v>
      </c>
      <c r="J7" s="3" t="s">
        <v>279</v>
      </c>
      <c r="K7" s="3" t="s">
        <v>159</v>
      </c>
      <c r="L7" s="1">
        <v>9998618</v>
      </c>
      <c r="M7" s="3" t="s">
        <v>254</v>
      </c>
      <c r="N7" s="3" t="s">
        <v>339</v>
      </c>
      <c r="O7" s="3" t="s">
        <v>407</v>
      </c>
    </row>
    <row r="8" spans="1:15" ht="21.95" customHeight="1" x14ac:dyDescent="0.3">
      <c r="A8" s="3" t="s">
        <v>6</v>
      </c>
      <c r="B8" s="115"/>
      <c r="C8" s="115"/>
      <c r="D8" s="9" t="s">
        <v>292</v>
      </c>
      <c r="E8" s="4"/>
      <c r="F8" s="3"/>
      <c r="G8" s="3"/>
      <c r="H8" s="1">
        <v>210</v>
      </c>
      <c r="I8" s="3" t="s">
        <v>292</v>
      </c>
      <c r="J8" s="3" t="s">
        <v>189</v>
      </c>
      <c r="K8" s="3" t="s">
        <v>396</v>
      </c>
      <c r="L8" s="1">
        <v>1259825</v>
      </c>
      <c r="M8" s="3" t="s">
        <v>254</v>
      </c>
      <c r="N8" s="3" t="s">
        <v>339</v>
      </c>
      <c r="O8" s="3" t="s">
        <v>36</v>
      </c>
    </row>
    <row r="9" spans="1:15" ht="21.95" customHeight="1" x14ac:dyDescent="0.3">
      <c r="A9" s="3" t="s">
        <v>78</v>
      </c>
      <c r="B9" s="115"/>
      <c r="C9" s="115"/>
      <c r="D9" s="9" t="s">
        <v>379</v>
      </c>
      <c r="E9" s="4">
        <f>E7+E8</f>
        <v>0</v>
      </c>
      <c r="F9" s="3" t="s">
        <v>339</v>
      </c>
      <c r="G9" s="3"/>
      <c r="H9" s="1">
        <v>290</v>
      </c>
      <c r="I9" s="3" t="s">
        <v>379</v>
      </c>
      <c r="J9" s="3" t="s">
        <v>279</v>
      </c>
      <c r="K9" s="3" t="s">
        <v>263</v>
      </c>
      <c r="L9" s="1">
        <v>11258443</v>
      </c>
      <c r="M9" s="3" t="s">
        <v>254</v>
      </c>
      <c r="N9" s="3" t="s">
        <v>339</v>
      </c>
      <c r="O9" s="3" t="s">
        <v>304</v>
      </c>
    </row>
    <row r="10" spans="1:15" ht="21.95" customHeight="1" x14ac:dyDescent="0.3">
      <c r="A10" s="3" t="s">
        <v>53</v>
      </c>
      <c r="B10" s="115"/>
      <c r="C10" s="115" t="s">
        <v>318</v>
      </c>
      <c r="D10" s="9" t="s">
        <v>309</v>
      </c>
      <c r="E10" s="4">
        <f>내역!J30</f>
        <v>0</v>
      </c>
      <c r="F10" s="3" t="s">
        <v>339</v>
      </c>
      <c r="G10" s="3"/>
      <c r="H10" s="1">
        <v>3100</v>
      </c>
      <c r="I10" s="3" t="s">
        <v>309</v>
      </c>
      <c r="J10" s="3" t="s">
        <v>279</v>
      </c>
      <c r="K10" s="3" t="s">
        <v>186</v>
      </c>
      <c r="L10" s="1">
        <v>5948647</v>
      </c>
      <c r="M10" s="3" t="s">
        <v>254</v>
      </c>
      <c r="N10" s="3" t="s">
        <v>339</v>
      </c>
      <c r="O10" s="3" t="s">
        <v>145</v>
      </c>
    </row>
    <row r="11" spans="1:15" ht="21.95" customHeight="1" x14ac:dyDescent="0.3">
      <c r="A11" s="3" t="s">
        <v>7</v>
      </c>
      <c r="B11" s="115"/>
      <c r="C11" s="115"/>
      <c r="D11" s="9" t="s">
        <v>368</v>
      </c>
      <c r="E11" s="4">
        <f>E9*0.0356</f>
        <v>0</v>
      </c>
      <c r="F11" s="3" t="s">
        <v>98</v>
      </c>
      <c r="G11" s="3"/>
      <c r="H11" s="1">
        <v>3300</v>
      </c>
      <c r="I11" s="3" t="s">
        <v>368</v>
      </c>
      <c r="J11" s="3" t="s">
        <v>264</v>
      </c>
      <c r="K11" s="3" t="s">
        <v>134</v>
      </c>
      <c r="L11" s="1">
        <v>400800</v>
      </c>
      <c r="M11" s="3" t="s">
        <v>254</v>
      </c>
      <c r="N11" s="3" t="s">
        <v>339</v>
      </c>
      <c r="O11" s="3" t="s">
        <v>411</v>
      </c>
    </row>
    <row r="12" spans="1:15" ht="21.95" customHeight="1" x14ac:dyDescent="0.3">
      <c r="A12" s="3" t="s">
        <v>325</v>
      </c>
      <c r="B12" s="115"/>
      <c r="C12" s="115"/>
      <c r="D12" s="9" t="s">
        <v>333</v>
      </c>
      <c r="E12" s="4">
        <f>E9*0.0101</f>
        <v>0</v>
      </c>
      <c r="F12" s="3" t="s">
        <v>356</v>
      </c>
      <c r="G12" s="3"/>
      <c r="H12" s="1">
        <v>3400</v>
      </c>
      <c r="I12" s="3" t="s">
        <v>333</v>
      </c>
      <c r="J12" s="3" t="s">
        <v>3</v>
      </c>
      <c r="K12" s="3" t="s">
        <v>134</v>
      </c>
      <c r="L12" s="1">
        <v>113710</v>
      </c>
      <c r="M12" s="3" t="s">
        <v>254</v>
      </c>
      <c r="N12" s="3" t="s">
        <v>339</v>
      </c>
      <c r="O12" s="3" t="s">
        <v>224</v>
      </c>
    </row>
    <row r="13" spans="1:15" ht="21.95" customHeight="1" x14ac:dyDescent="0.3">
      <c r="A13" s="3" t="s">
        <v>31</v>
      </c>
      <c r="B13" s="115"/>
      <c r="C13" s="115"/>
      <c r="D13" s="9" t="s">
        <v>269</v>
      </c>
      <c r="E13" s="4"/>
      <c r="F13" s="3" t="s">
        <v>426</v>
      </c>
      <c r="G13" s="3" t="s">
        <v>422</v>
      </c>
      <c r="H13" s="1">
        <v>3500</v>
      </c>
      <c r="I13" s="3" t="s">
        <v>269</v>
      </c>
      <c r="J13" s="3" t="s">
        <v>25</v>
      </c>
      <c r="K13" s="3" t="s">
        <v>396</v>
      </c>
      <c r="L13" s="1">
        <v>354451</v>
      </c>
      <c r="M13" s="3" t="s">
        <v>339</v>
      </c>
      <c r="N13" s="3" t="s">
        <v>339</v>
      </c>
      <c r="O13" s="3" t="s">
        <v>60</v>
      </c>
    </row>
    <row r="14" spans="1:15" ht="21.95" customHeight="1" x14ac:dyDescent="0.3">
      <c r="A14" s="3" t="s">
        <v>244</v>
      </c>
      <c r="B14" s="115"/>
      <c r="C14" s="115"/>
      <c r="D14" s="9" t="s">
        <v>251</v>
      </c>
      <c r="E14" s="4"/>
      <c r="F14" s="3" t="s">
        <v>427</v>
      </c>
      <c r="G14" s="3" t="s">
        <v>420</v>
      </c>
      <c r="H14" s="1">
        <v>3600</v>
      </c>
      <c r="I14" s="3" t="s">
        <v>251</v>
      </c>
      <c r="J14" s="3" t="s">
        <v>271</v>
      </c>
      <c r="K14" s="3" t="s">
        <v>396</v>
      </c>
      <c r="L14" s="1">
        <v>449937</v>
      </c>
      <c r="M14" s="3" t="s">
        <v>339</v>
      </c>
      <c r="N14" s="3" t="s">
        <v>339</v>
      </c>
      <c r="O14" s="3" t="s">
        <v>348</v>
      </c>
    </row>
    <row r="15" spans="1:15" ht="21.95" customHeight="1" x14ac:dyDescent="0.3">
      <c r="A15" s="3" t="s">
        <v>117</v>
      </c>
      <c r="B15" s="115"/>
      <c r="C15" s="115"/>
      <c r="D15" s="9" t="s">
        <v>319</v>
      </c>
      <c r="E15" s="4"/>
      <c r="F15" s="3" t="s">
        <v>428</v>
      </c>
      <c r="G15" s="3" t="s">
        <v>420</v>
      </c>
      <c r="H15" s="1">
        <v>3750</v>
      </c>
      <c r="I15" s="3" t="s">
        <v>319</v>
      </c>
      <c r="J15" s="3" t="s">
        <v>311</v>
      </c>
      <c r="K15" s="3" t="s">
        <v>199</v>
      </c>
      <c r="L15" s="1">
        <v>45901</v>
      </c>
      <c r="M15" s="3" t="s">
        <v>339</v>
      </c>
      <c r="N15" s="3" t="s">
        <v>339</v>
      </c>
      <c r="O15" s="3" t="s">
        <v>146</v>
      </c>
    </row>
    <row r="16" spans="1:15" ht="21.95" hidden="1" customHeight="1" x14ac:dyDescent="0.3">
      <c r="A16" s="3" t="s">
        <v>173</v>
      </c>
      <c r="B16" s="115"/>
      <c r="C16" s="115"/>
      <c r="D16" s="9" t="s">
        <v>395</v>
      </c>
      <c r="E16" s="4"/>
      <c r="F16" s="3"/>
      <c r="G16" s="3" t="s">
        <v>421</v>
      </c>
      <c r="H16" s="1">
        <v>3775</v>
      </c>
      <c r="I16" s="3" t="s">
        <v>395</v>
      </c>
      <c r="J16" s="3" t="s">
        <v>351</v>
      </c>
      <c r="K16" s="3" t="s">
        <v>396</v>
      </c>
      <c r="L16" s="1">
        <v>229968</v>
      </c>
      <c r="M16" s="3" t="s">
        <v>339</v>
      </c>
      <c r="N16" s="3" t="s">
        <v>339</v>
      </c>
      <c r="O16" s="3" t="s">
        <v>357</v>
      </c>
    </row>
    <row r="17" spans="1:15" ht="21.95" customHeight="1" x14ac:dyDescent="0.3">
      <c r="A17" s="3" t="s">
        <v>404</v>
      </c>
      <c r="B17" s="115"/>
      <c r="C17" s="115"/>
      <c r="D17" s="9" t="s">
        <v>302</v>
      </c>
      <c r="E17" s="4">
        <f>(E6+E7)*3.11%</f>
        <v>0</v>
      </c>
      <c r="F17" s="3" t="s">
        <v>423</v>
      </c>
      <c r="G17" s="3"/>
      <c r="H17" s="1">
        <v>3900</v>
      </c>
      <c r="I17" s="3" t="s">
        <v>302</v>
      </c>
      <c r="J17" s="3" t="s">
        <v>247</v>
      </c>
      <c r="K17" s="3" t="s">
        <v>82</v>
      </c>
      <c r="L17" s="1">
        <v>845544</v>
      </c>
      <c r="M17" s="3" t="s">
        <v>339</v>
      </c>
      <c r="N17" s="3" t="s">
        <v>339</v>
      </c>
      <c r="O17" s="3" t="s">
        <v>62</v>
      </c>
    </row>
    <row r="18" spans="1:15" ht="21.95" hidden="1" customHeight="1" x14ac:dyDescent="0.3">
      <c r="A18" s="3" t="s">
        <v>362</v>
      </c>
      <c r="B18" s="115"/>
      <c r="C18" s="115"/>
      <c r="D18" s="9" t="s">
        <v>294</v>
      </c>
      <c r="E18" s="4"/>
      <c r="F18" s="3"/>
      <c r="G18" s="3"/>
      <c r="H18" s="1">
        <v>4100</v>
      </c>
      <c r="I18" s="3" t="s">
        <v>294</v>
      </c>
      <c r="J18" s="3" t="s">
        <v>81</v>
      </c>
      <c r="K18" s="3" t="s">
        <v>82</v>
      </c>
      <c r="L18" s="1">
        <v>536761</v>
      </c>
      <c r="M18" s="3" t="s">
        <v>339</v>
      </c>
      <c r="N18" s="3" t="s">
        <v>339</v>
      </c>
      <c r="O18" s="3" t="s">
        <v>301</v>
      </c>
    </row>
    <row r="19" spans="1:15" ht="21.95" hidden="1" customHeight="1" x14ac:dyDescent="0.3">
      <c r="A19" s="3" t="s">
        <v>178</v>
      </c>
      <c r="B19" s="115"/>
      <c r="C19" s="115"/>
      <c r="D19" s="9" t="s">
        <v>391</v>
      </c>
      <c r="E19" s="4"/>
      <c r="F19" s="3"/>
      <c r="G19" s="3"/>
      <c r="H19" s="1">
        <v>4200</v>
      </c>
      <c r="I19" s="3" t="s">
        <v>391</v>
      </c>
      <c r="J19" s="3" t="s">
        <v>81</v>
      </c>
      <c r="K19" s="3" t="s">
        <v>364</v>
      </c>
      <c r="L19" s="1">
        <v>644114</v>
      </c>
      <c r="M19" s="3" t="s">
        <v>339</v>
      </c>
      <c r="N19" s="3" t="s">
        <v>339</v>
      </c>
      <c r="O19" s="3" t="s">
        <v>358</v>
      </c>
    </row>
    <row r="20" spans="1:15" ht="21.95" customHeight="1" x14ac:dyDescent="0.3">
      <c r="A20" s="3" t="s">
        <v>43</v>
      </c>
      <c r="B20" s="115"/>
      <c r="C20" s="115"/>
      <c r="D20" s="9" t="s">
        <v>101</v>
      </c>
      <c r="E20" s="4">
        <f>(E6+E9+E10)*0.3%</f>
        <v>0</v>
      </c>
      <c r="F20" s="3" t="s">
        <v>424</v>
      </c>
      <c r="G20" s="3"/>
      <c r="H20" s="1">
        <v>4600</v>
      </c>
      <c r="I20" s="3" t="s">
        <v>101</v>
      </c>
      <c r="J20" s="3" t="s">
        <v>380</v>
      </c>
      <c r="K20" s="3" t="s">
        <v>149</v>
      </c>
      <c r="L20" s="1">
        <v>104420</v>
      </c>
      <c r="M20" s="3" t="s">
        <v>339</v>
      </c>
      <c r="N20" s="3" t="s">
        <v>339</v>
      </c>
      <c r="O20" s="3" t="s">
        <v>85</v>
      </c>
    </row>
    <row r="21" spans="1:15" ht="21.95" customHeight="1" x14ac:dyDescent="0.3">
      <c r="A21" s="3" t="s">
        <v>284</v>
      </c>
      <c r="B21" s="115"/>
      <c r="C21" s="115"/>
      <c r="D21" s="9" t="s">
        <v>147</v>
      </c>
      <c r="E21" s="4">
        <f>(E6+E9)*4.6%</f>
        <v>0</v>
      </c>
      <c r="F21" s="3" t="s">
        <v>425</v>
      </c>
      <c r="G21" s="3"/>
      <c r="H21" s="1">
        <v>4700</v>
      </c>
      <c r="I21" s="3" t="s">
        <v>147</v>
      </c>
      <c r="J21" s="3" t="s">
        <v>288</v>
      </c>
      <c r="K21" s="3" t="s">
        <v>393</v>
      </c>
      <c r="L21" s="1">
        <v>1566135</v>
      </c>
      <c r="M21" s="3" t="s">
        <v>339</v>
      </c>
      <c r="N21" s="3" t="s">
        <v>339</v>
      </c>
      <c r="O21" s="3" t="s">
        <v>64</v>
      </c>
    </row>
    <row r="22" spans="1:15" ht="21.95" hidden="1" customHeight="1" x14ac:dyDescent="0.3">
      <c r="A22" s="3" t="s">
        <v>316</v>
      </c>
      <c r="B22" s="115"/>
      <c r="C22" s="115"/>
      <c r="D22" s="9" t="s">
        <v>125</v>
      </c>
      <c r="E22" s="4"/>
      <c r="F22" s="3"/>
      <c r="G22" s="3"/>
      <c r="H22" s="1">
        <v>7310</v>
      </c>
      <c r="I22" s="3" t="s">
        <v>125</v>
      </c>
      <c r="J22" s="3" t="s">
        <v>109</v>
      </c>
      <c r="K22" s="3" t="s">
        <v>149</v>
      </c>
      <c r="L22" s="1">
        <v>28193</v>
      </c>
      <c r="M22" s="3" t="s">
        <v>339</v>
      </c>
      <c r="N22" s="3" t="s">
        <v>339</v>
      </c>
      <c r="O22" s="3" t="s">
        <v>187</v>
      </c>
    </row>
    <row r="23" spans="1:15" ht="21.95" hidden="1" customHeight="1" x14ac:dyDescent="0.3">
      <c r="A23" s="3" t="s">
        <v>137</v>
      </c>
      <c r="B23" s="115"/>
      <c r="C23" s="115"/>
      <c r="D23" s="9" t="s">
        <v>238</v>
      </c>
      <c r="E23" s="4"/>
      <c r="F23" s="3"/>
      <c r="G23" s="3"/>
      <c r="H23" s="1">
        <v>7410</v>
      </c>
      <c r="I23" s="3" t="s">
        <v>238</v>
      </c>
      <c r="J23" s="3" t="s">
        <v>252</v>
      </c>
      <c r="K23" s="3" t="s">
        <v>149</v>
      </c>
      <c r="L23" s="1">
        <v>24364</v>
      </c>
      <c r="M23" s="3" t="s">
        <v>339</v>
      </c>
      <c r="N23" s="3" t="s">
        <v>339</v>
      </c>
      <c r="O23" s="3" t="s">
        <v>74</v>
      </c>
    </row>
    <row r="24" spans="1:15" ht="21.95" customHeight="1" x14ac:dyDescent="0.3">
      <c r="A24" s="3" t="s">
        <v>261</v>
      </c>
      <c r="B24" s="115"/>
      <c r="C24" s="115"/>
      <c r="D24" s="9" t="s">
        <v>379</v>
      </c>
      <c r="E24" s="4">
        <f>E10+E11+E12+E13+E14+E16+E17+E15+E20+E21+E22+E23</f>
        <v>0</v>
      </c>
      <c r="F24" s="3" t="s">
        <v>339</v>
      </c>
      <c r="G24" s="3"/>
      <c r="H24" s="1">
        <v>9910</v>
      </c>
      <c r="I24" s="3" t="s">
        <v>379</v>
      </c>
      <c r="J24" s="3" t="s">
        <v>279</v>
      </c>
      <c r="K24" s="3" t="s">
        <v>335</v>
      </c>
      <c r="L24" s="1">
        <v>10112070</v>
      </c>
      <c r="M24" s="3" t="s">
        <v>254</v>
      </c>
      <c r="N24" s="3" t="s">
        <v>339</v>
      </c>
      <c r="O24" s="3" t="s">
        <v>398</v>
      </c>
    </row>
    <row r="25" spans="1:15" ht="21.95" customHeight="1" x14ac:dyDescent="0.3">
      <c r="A25" s="3" t="s">
        <v>66</v>
      </c>
      <c r="B25" s="117" t="s">
        <v>408</v>
      </c>
      <c r="C25" s="117"/>
      <c r="D25" s="117"/>
      <c r="E25" s="4">
        <f>E6+E9+E24</f>
        <v>0</v>
      </c>
      <c r="F25" s="3" t="s">
        <v>339</v>
      </c>
      <c r="G25" s="3"/>
      <c r="H25" s="1">
        <v>900710</v>
      </c>
      <c r="I25" s="3" t="s">
        <v>408</v>
      </c>
      <c r="J25" s="3" t="s">
        <v>279</v>
      </c>
      <c r="K25" s="3" t="s">
        <v>217</v>
      </c>
      <c r="L25" s="1">
        <v>40230065</v>
      </c>
      <c r="M25" s="3" t="s">
        <v>254</v>
      </c>
      <c r="N25" s="3" t="s">
        <v>339</v>
      </c>
      <c r="O25" s="3" t="s">
        <v>1</v>
      </c>
    </row>
    <row r="26" spans="1:15" ht="21.95" customHeight="1" x14ac:dyDescent="0.3">
      <c r="A26" s="3" t="s">
        <v>384</v>
      </c>
      <c r="B26" s="117" t="s">
        <v>154</v>
      </c>
      <c r="C26" s="117"/>
      <c r="D26" s="117"/>
      <c r="E26" s="4">
        <f>(E6+E9+E24)*8%</f>
        <v>0</v>
      </c>
      <c r="F26" s="3" t="s">
        <v>436</v>
      </c>
      <c r="G26" s="3"/>
      <c r="H26" s="1">
        <v>900810</v>
      </c>
      <c r="I26" s="3" t="s">
        <v>154</v>
      </c>
      <c r="J26" s="3" t="s">
        <v>366</v>
      </c>
      <c r="K26" s="3" t="s">
        <v>300</v>
      </c>
      <c r="L26" s="1">
        <v>2413803</v>
      </c>
      <c r="M26" s="3" t="s">
        <v>339</v>
      </c>
      <c r="N26" s="3" t="s">
        <v>339</v>
      </c>
      <c r="O26" s="3" t="s">
        <v>54</v>
      </c>
    </row>
    <row r="27" spans="1:15" ht="21.95" customHeight="1" x14ac:dyDescent="0.3">
      <c r="A27" s="3" t="s">
        <v>184</v>
      </c>
      <c r="B27" s="117" t="s">
        <v>144</v>
      </c>
      <c r="C27" s="117"/>
      <c r="D27" s="117"/>
      <c r="E27" s="4"/>
      <c r="F27" s="3" t="s">
        <v>437</v>
      </c>
      <c r="G27" s="3" t="s">
        <v>339</v>
      </c>
      <c r="H27" s="1">
        <v>900820</v>
      </c>
      <c r="I27" s="3" t="s">
        <v>144</v>
      </c>
      <c r="J27" s="3" t="s">
        <v>110</v>
      </c>
      <c r="K27" s="3" t="s">
        <v>155</v>
      </c>
      <c r="L27" s="1">
        <v>2378431</v>
      </c>
      <c r="M27" s="3" t="s">
        <v>254</v>
      </c>
      <c r="N27" s="3" t="s">
        <v>339</v>
      </c>
      <c r="O27" s="3" t="s">
        <v>225</v>
      </c>
    </row>
    <row r="28" spans="1:15" ht="21.95" hidden="1" customHeight="1" x14ac:dyDescent="0.3">
      <c r="A28" s="3" t="s">
        <v>349</v>
      </c>
      <c r="B28" s="117" t="s">
        <v>142</v>
      </c>
      <c r="C28" s="117"/>
      <c r="D28" s="117"/>
      <c r="E28" s="4" t="e">
        <f>#REF!</f>
        <v>#REF!</v>
      </c>
      <c r="F28" s="3" t="s">
        <v>339</v>
      </c>
      <c r="G28" s="3" t="s">
        <v>339</v>
      </c>
      <c r="H28" s="1">
        <v>900880</v>
      </c>
      <c r="I28" s="3" t="s">
        <v>142</v>
      </c>
      <c r="J28" s="3" t="s">
        <v>279</v>
      </c>
      <c r="K28" s="3" t="s">
        <v>339</v>
      </c>
      <c r="L28" s="1">
        <v>0</v>
      </c>
      <c r="M28" s="3" t="s">
        <v>254</v>
      </c>
      <c r="N28" s="3" t="s">
        <v>339</v>
      </c>
      <c r="O28" s="3" t="s">
        <v>237</v>
      </c>
    </row>
    <row r="29" spans="1:15" ht="21.95" customHeight="1" x14ac:dyDescent="0.3">
      <c r="A29" s="3" t="s">
        <v>360</v>
      </c>
      <c r="B29" s="117" t="s">
        <v>45</v>
      </c>
      <c r="C29" s="117"/>
      <c r="D29" s="117"/>
      <c r="E29" s="4"/>
      <c r="F29" s="3" t="s">
        <v>339</v>
      </c>
      <c r="G29" s="3" t="s">
        <v>339</v>
      </c>
      <c r="H29" s="1">
        <v>900900</v>
      </c>
      <c r="I29" s="3" t="s">
        <v>45</v>
      </c>
      <c r="J29" s="3" t="s">
        <v>279</v>
      </c>
      <c r="K29" s="3" t="s">
        <v>38</v>
      </c>
      <c r="L29" s="1">
        <v>45022299</v>
      </c>
      <c r="M29" s="3" t="s">
        <v>254</v>
      </c>
      <c r="N29" s="3" t="s">
        <v>339</v>
      </c>
      <c r="O29" s="3" t="s">
        <v>229</v>
      </c>
    </row>
    <row r="30" spans="1:15" ht="21.95" customHeight="1" x14ac:dyDescent="0.3">
      <c r="A30" s="3" t="s">
        <v>285</v>
      </c>
      <c r="B30" s="117" t="s">
        <v>89</v>
      </c>
      <c r="C30" s="117"/>
      <c r="D30" s="117"/>
      <c r="E30" s="4">
        <f>(E29*0.1)</f>
        <v>0</v>
      </c>
      <c r="F30" s="3" t="s">
        <v>93</v>
      </c>
      <c r="G30" s="3" t="s">
        <v>339</v>
      </c>
      <c r="H30" s="1">
        <v>900920</v>
      </c>
      <c r="I30" s="3" t="s">
        <v>89</v>
      </c>
      <c r="J30" s="3" t="s">
        <v>110</v>
      </c>
      <c r="K30" s="3" t="s">
        <v>165</v>
      </c>
      <c r="L30" s="1">
        <v>4502229</v>
      </c>
      <c r="M30" s="3" t="s">
        <v>254</v>
      </c>
      <c r="N30" s="3" t="s">
        <v>339</v>
      </c>
      <c r="O30" s="3" t="s">
        <v>0</v>
      </c>
    </row>
    <row r="31" spans="1:15" ht="21.95" customHeight="1" x14ac:dyDescent="0.3">
      <c r="A31" s="3" t="s">
        <v>190</v>
      </c>
      <c r="B31" s="117" t="str">
        <f>B34</f>
        <v>총   공   사    비</v>
      </c>
      <c r="C31" s="117"/>
      <c r="D31" s="117"/>
      <c r="E31" s="4">
        <f>E29+E30</f>
        <v>0</v>
      </c>
      <c r="F31" s="3" t="s">
        <v>339</v>
      </c>
      <c r="G31" s="3" t="s">
        <v>339</v>
      </c>
      <c r="H31" s="1">
        <v>900990</v>
      </c>
      <c r="I31" s="3" t="s">
        <v>245</v>
      </c>
      <c r="J31" s="3" t="s">
        <v>279</v>
      </c>
      <c r="K31" s="3" t="s">
        <v>338</v>
      </c>
      <c r="L31" s="1">
        <v>49524528</v>
      </c>
      <c r="M31" s="3" t="s">
        <v>254</v>
      </c>
      <c r="N31" s="3" t="s">
        <v>339</v>
      </c>
      <c r="O31" s="3" t="s">
        <v>218</v>
      </c>
    </row>
    <row r="32" spans="1:15" ht="21.95" hidden="1" customHeight="1" x14ac:dyDescent="0.3">
      <c r="A32" s="3" t="s">
        <v>266</v>
      </c>
      <c r="B32" s="118" t="s">
        <v>416</v>
      </c>
      <c r="C32" s="119"/>
      <c r="D32" s="120"/>
      <c r="E32" s="4">
        <f>TRUNC(0, 0)</f>
        <v>0</v>
      </c>
      <c r="F32" s="3" t="s">
        <v>124</v>
      </c>
      <c r="G32" s="3" t="s">
        <v>339</v>
      </c>
      <c r="H32" s="1">
        <v>1001010</v>
      </c>
      <c r="I32" s="3" t="s">
        <v>416</v>
      </c>
      <c r="J32" s="3" t="s">
        <v>279</v>
      </c>
      <c r="K32" s="3" t="s">
        <v>339</v>
      </c>
      <c r="L32" s="1">
        <v>0</v>
      </c>
      <c r="M32" s="3" t="s">
        <v>339</v>
      </c>
      <c r="N32" s="3" t="s">
        <v>339</v>
      </c>
      <c r="O32" s="3" t="s">
        <v>210</v>
      </c>
    </row>
    <row r="33" spans="1:15" ht="21.95" hidden="1" customHeight="1" x14ac:dyDescent="0.3">
      <c r="A33" s="3" t="s">
        <v>226</v>
      </c>
      <c r="B33" s="118" t="s">
        <v>235</v>
      </c>
      <c r="C33" s="119"/>
      <c r="D33" s="120"/>
      <c r="E33" s="4">
        <f>TRUNC(0, 0)</f>
        <v>0</v>
      </c>
      <c r="F33" s="3" t="s">
        <v>124</v>
      </c>
      <c r="G33" s="3" t="s">
        <v>339</v>
      </c>
      <c r="H33" s="1">
        <v>1001020</v>
      </c>
      <c r="I33" s="3" t="s">
        <v>235</v>
      </c>
      <c r="J33" s="3" t="s">
        <v>279</v>
      </c>
      <c r="K33" s="3" t="s">
        <v>339</v>
      </c>
      <c r="L33" s="1">
        <v>0</v>
      </c>
      <c r="M33" s="3" t="s">
        <v>339</v>
      </c>
      <c r="N33" s="3" t="s">
        <v>339</v>
      </c>
      <c r="O33" s="3" t="s">
        <v>231</v>
      </c>
    </row>
    <row r="34" spans="1:15" ht="21.95" customHeight="1" x14ac:dyDescent="0.3">
      <c r="A34" s="3" t="s">
        <v>417</v>
      </c>
      <c r="B34" s="118" t="s">
        <v>240</v>
      </c>
      <c r="C34" s="119"/>
      <c r="D34" s="120"/>
      <c r="E34" s="4">
        <f>E31</f>
        <v>0</v>
      </c>
      <c r="F34" s="3" t="s">
        <v>339</v>
      </c>
      <c r="G34" s="3" t="s">
        <v>339</v>
      </c>
      <c r="H34" s="1">
        <v>1001100</v>
      </c>
      <c r="I34" s="3" t="s">
        <v>240</v>
      </c>
      <c r="J34" s="3" t="s">
        <v>279</v>
      </c>
      <c r="K34" s="3" t="s">
        <v>191</v>
      </c>
      <c r="L34" s="1">
        <v>49524528</v>
      </c>
      <c r="M34" s="3" t="s">
        <v>254</v>
      </c>
      <c r="N34" s="3" t="s">
        <v>339</v>
      </c>
      <c r="O34" s="3" t="s">
        <v>397</v>
      </c>
    </row>
  </sheetData>
  <mergeCells count="18">
    <mergeCell ref="B30:D30"/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  <mergeCell ref="A1:G1"/>
    <mergeCell ref="A2:E2"/>
    <mergeCell ref="B3:D3"/>
    <mergeCell ref="B4:B24"/>
    <mergeCell ref="C4:C6"/>
    <mergeCell ref="C7:C9"/>
    <mergeCell ref="C10:C24"/>
    <mergeCell ref="F2:G2"/>
  </mergeCells>
  <phoneticPr fontId="5" type="noConversion"/>
  <pageMargins left="0.39370078740157483" right="0" top="0.78740157480314965" bottom="0.39370078740157483" header="0.39370078740157483" footer="0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71761-33EB-4BA4-9B71-EAEA1D2FA79C}">
  <dimension ref="A1:IW90"/>
  <sheetViews>
    <sheetView view="pageBreakPreview" zoomScale="115" zoomScaleNormal="100" zoomScaleSheetLayoutView="115" workbookViewId="0">
      <pane ySplit="3" topLeftCell="A4" activePane="bottomLeft" state="frozen"/>
      <selection activeCell="B16" sqref="B16"/>
      <selection pane="bottomLeft" activeCell="D15" sqref="D15"/>
    </sheetView>
  </sheetViews>
  <sheetFormatPr defaultColWidth="8.75" defaultRowHeight="18" customHeight="1" x14ac:dyDescent="0.15"/>
  <cols>
    <col min="1" max="1" width="18.75" style="17" customWidth="1"/>
    <col min="2" max="2" width="16.125" style="15" customWidth="1"/>
    <col min="3" max="3" width="5.375" style="11" customWidth="1"/>
    <col min="4" max="4" width="7.625" style="16" customWidth="1"/>
    <col min="5" max="5" width="8.75" style="11" customWidth="1"/>
    <col min="6" max="6" width="9.625" style="11" customWidth="1"/>
    <col min="7" max="7" width="8.75" style="11" customWidth="1"/>
    <col min="8" max="8" width="9.625" style="11" customWidth="1"/>
    <col min="9" max="9" width="8.75" style="11" customWidth="1"/>
    <col min="10" max="10" width="9.625" style="11" customWidth="1"/>
    <col min="11" max="11" width="8.75" style="11" customWidth="1"/>
    <col min="12" max="12" width="10.25" style="11" bestFit="1" customWidth="1"/>
    <col min="13" max="14" width="5.375" style="15" customWidth="1"/>
    <col min="15" max="16" width="6.5" style="14" customWidth="1"/>
    <col min="17" max="17" width="10.25" style="14" bestFit="1" customWidth="1"/>
    <col min="18" max="20" width="6.5" style="14" customWidth="1"/>
    <col min="21" max="21" width="8.75" style="13" customWidth="1"/>
    <col min="22" max="24" width="8.75" style="12"/>
    <col min="25" max="257" width="8.75" style="11"/>
    <col min="258" max="16384" width="8.75" style="10"/>
  </cols>
  <sheetData>
    <row r="1" spans="1:24" s="33" customFormat="1" ht="15.95" customHeight="1" x14ac:dyDescent="0.25">
      <c r="A1" s="124" t="s">
        <v>474</v>
      </c>
      <c r="B1" s="124"/>
      <c r="C1" s="124"/>
      <c r="D1" s="124"/>
      <c r="E1" s="124"/>
      <c r="F1" s="124"/>
      <c r="G1" s="124"/>
      <c r="H1" s="39"/>
      <c r="I1" s="39"/>
      <c r="J1" s="39"/>
      <c r="K1" s="39"/>
      <c r="L1" s="39"/>
      <c r="M1" s="40"/>
      <c r="N1" s="40"/>
      <c r="O1" s="38"/>
      <c r="P1" s="36"/>
      <c r="Q1" s="36"/>
      <c r="R1" s="36"/>
      <c r="S1" s="36"/>
      <c r="T1" s="36"/>
      <c r="U1" s="35"/>
      <c r="V1" s="34"/>
      <c r="W1" s="34"/>
      <c r="X1" s="34"/>
    </row>
    <row r="2" spans="1:24" ht="15.95" customHeight="1" x14ac:dyDescent="0.15">
      <c r="A2" s="125" t="s">
        <v>58</v>
      </c>
      <c r="B2" s="121" t="s">
        <v>435</v>
      </c>
      <c r="C2" s="121" t="s">
        <v>26</v>
      </c>
      <c r="D2" s="128" t="s">
        <v>434</v>
      </c>
      <c r="E2" s="121" t="s">
        <v>209</v>
      </c>
      <c r="F2" s="121"/>
      <c r="G2" s="121" t="s">
        <v>91</v>
      </c>
      <c r="H2" s="121"/>
      <c r="I2" s="121" t="s">
        <v>135</v>
      </c>
      <c r="J2" s="121"/>
      <c r="K2" s="121" t="s">
        <v>433</v>
      </c>
      <c r="L2" s="121"/>
      <c r="M2" s="122" t="s">
        <v>432</v>
      </c>
      <c r="N2" s="68"/>
      <c r="O2" s="41"/>
    </row>
    <row r="3" spans="1:24" ht="15.95" customHeight="1" x14ac:dyDescent="0.15">
      <c r="A3" s="126"/>
      <c r="B3" s="127"/>
      <c r="C3" s="127"/>
      <c r="D3" s="129"/>
      <c r="E3" s="32" t="s">
        <v>431</v>
      </c>
      <c r="F3" s="32" t="s">
        <v>430</v>
      </c>
      <c r="G3" s="32" t="s">
        <v>431</v>
      </c>
      <c r="H3" s="32" t="s">
        <v>430</v>
      </c>
      <c r="I3" s="32" t="s">
        <v>431</v>
      </c>
      <c r="J3" s="32" t="s">
        <v>430</v>
      </c>
      <c r="K3" s="32" t="s">
        <v>431</v>
      </c>
      <c r="L3" s="32" t="s">
        <v>430</v>
      </c>
      <c r="M3" s="123"/>
      <c r="N3" s="69"/>
      <c r="O3" s="41"/>
    </row>
    <row r="4" spans="1:24" s="18" customFormat="1" ht="15.95" customHeight="1" x14ac:dyDescent="0.2">
      <c r="A4" s="60" t="s">
        <v>462</v>
      </c>
      <c r="B4" s="31"/>
      <c r="C4" s="30"/>
      <c r="D4" s="29"/>
      <c r="E4" s="28"/>
      <c r="F4" s="27"/>
      <c r="G4" s="26"/>
      <c r="H4" s="26"/>
      <c r="I4" s="25"/>
      <c r="J4" s="25"/>
      <c r="K4" s="21"/>
      <c r="L4" s="21"/>
      <c r="M4" s="46"/>
      <c r="N4" s="70"/>
      <c r="O4" s="42"/>
      <c r="P4" s="14"/>
      <c r="Q4" s="24"/>
      <c r="R4" s="14"/>
      <c r="S4" s="23"/>
      <c r="T4" s="14"/>
      <c r="U4" s="21"/>
      <c r="V4" s="21"/>
      <c r="W4" s="19"/>
      <c r="X4" s="19"/>
    </row>
    <row r="5" spans="1:24" s="18" customFormat="1" ht="15.95" customHeight="1" x14ac:dyDescent="0.2">
      <c r="A5" s="60" t="s">
        <v>459</v>
      </c>
      <c r="B5" s="31" t="s">
        <v>470</v>
      </c>
      <c r="C5" s="30" t="s">
        <v>429</v>
      </c>
      <c r="D5" s="73">
        <v>1820</v>
      </c>
      <c r="E5" s="28"/>
      <c r="F5" s="27"/>
      <c r="G5" s="26"/>
      <c r="H5" s="27"/>
      <c r="I5" s="25"/>
      <c r="J5" s="27"/>
      <c r="K5" s="21"/>
      <c r="L5" s="27"/>
      <c r="M5" s="46"/>
      <c r="N5" s="70">
        <v>1</v>
      </c>
      <c r="O5" s="42" t="s">
        <v>440</v>
      </c>
      <c r="P5" s="14" t="s">
        <v>452</v>
      </c>
      <c r="Q5" s="66">
        <v>8000000</v>
      </c>
      <c r="R5" s="14"/>
      <c r="S5" s="23"/>
      <c r="T5" s="14"/>
      <c r="U5" s="21"/>
      <c r="V5" s="21"/>
      <c r="W5" s="19"/>
      <c r="X5" s="19"/>
    </row>
    <row r="6" spans="1:24" s="18" customFormat="1" ht="15.95" customHeight="1" x14ac:dyDescent="0.2">
      <c r="A6" s="60" t="s">
        <v>467</v>
      </c>
      <c r="B6" s="31" t="s">
        <v>468</v>
      </c>
      <c r="C6" s="30" t="s">
        <v>440</v>
      </c>
      <c r="D6" s="73">
        <v>1</v>
      </c>
      <c r="E6" s="28"/>
      <c r="F6" s="27"/>
      <c r="G6" s="26"/>
      <c r="H6" s="27"/>
      <c r="I6" s="25"/>
      <c r="J6" s="27"/>
      <c r="K6" s="21"/>
      <c r="L6" s="27"/>
      <c r="M6" s="46"/>
      <c r="N6" s="70"/>
      <c r="O6" s="42"/>
      <c r="P6" s="14"/>
      <c r="Q6" s="66"/>
      <c r="R6" s="14"/>
      <c r="S6" s="23"/>
      <c r="T6" s="14"/>
      <c r="U6" s="21"/>
      <c r="V6" s="21"/>
      <c r="W6" s="19"/>
      <c r="X6" s="19"/>
    </row>
    <row r="7" spans="1:24" s="18" customFormat="1" ht="22.5" x14ac:dyDescent="0.2">
      <c r="A7" s="60" t="s">
        <v>466</v>
      </c>
      <c r="B7" s="31" t="s">
        <v>473</v>
      </c>
      <c r="C7" s="30" t="s">
        <v>440</v>
      </c>
      <c r="D7" s="73">
        <v>1</v>
      </c>
      <c r="E7" s="28"/>
      <c r="F7" s="27"/>
      <c r="G7" s="26"/>
      <c r="H7" s="27"/>
      <c r="I7" s="25"/>
      <c r="J7" s="27"/>
      <c r="K7" s="21"/>
      <c r="L7" s="27"/>
      <c r="M7" s="46"/>
      <c r="N7" s="70"/>
      <c r="O7" s="42"/>
      <c r="P7" s="14"/>
      <c r="Q7" s="66"/>
      <c r="R7" s="14"/>
      <c r="S7" s="23"/>
      <c r="T7" s="14"/>
      <c r="U7" s="21"/>
      <c r="V7" s="21"/>
      <c r="W7" s="19"/>
      <c r="X7" s="19"/>
    </row>
    <row r="8" spans="1:24" s="18" customFormat="1" ht="22.5" x14ac:dyDescent="0.2">
      <c r="A8" s="60" t="s">
        <v>465</v>
      </c>
      <c r="B8" s="31" t="s">
        <v>461</v>
      </c>
      <c r="C8" s="30" t="s">
        <v>59</v>
      </c>
      <c r="D8" s="73">
        <v>1532</v>
      </c>
      <c r="E8" s="28"/>
      <c r="F8" s="27"/>
      <c r="G8" s="26"/>
      <c r="H8" s="27"/>
      <c r="I8" s="25"/>
      <c r="J8" s="27"/>
      <c r="K8" s="21"/>
      <c r="L8" s="27"/>
      <c r="M8" s="46"/>
      <c r="N8" s="70">
        <v>120</v>
      </c>
      <c r="O8" s="42" t="s">
        <v>454</v>
      </c>
      <c r="P8" s="14" t="s">
        <v>453</v>
      </c>
      <c r="Q8" s="66">
        <v>80000</v>
      </c>
      <c r="R8" s="14"/>
      <c r="S8" s="23"/>
      <c r="T8" s="14"/>
      <c r="U8" s="21"/>
      <c r="V8" s="21"/>
      <c r="W8" s="19"/>
      <c r="X8" s="19"/>
    </row>
    <row r="9" spans="1:24" s="18" customFormat="1" ht="15.95" customHeight="1" x14ac:dyDescent="0.2">
      <c r="A9" s="60" t="s">
        <v>439</v>
      </c>
      <c r="B9" s="31"/>
      <c r="C9" s="30" t="s">
        <v>441</v>
      </c>
      <c r="D9" s="73">
        <v>14</v>
      </c>
      <c r="E9" s="28"/>
      <c r="F9" s="27"/>
      <c r="G9" s="26"/>
      <c r="H9" s="27"/>
      <c r="I9" s="25"/>
      <c r="J9" s="27"/>
      <c r="K9" s="21"/>
      <c r="L9" s="27"/>
      <c r="M9" s="46"/>
      <c r="N9" s="70">
        <v>1</v>
      </c>
      <c r="O9" s="42" t="s">
        <v>440</v>
      </c>
      <c r="P9" s="14" t="s">
        <v>455</v>
      </c>
      <c r="Q9" s="66">
        <v>2000000</v>
      </c>
      <c r="R9" s="14"/>
      <c r="S9" s="23"/>
      <c r="T9" s="14"/>
      <c r="U9" s="21"/>
      <c r="V9" s="21"/>
      <c r="W9" s="19"/>
      <c r="X9" s="19"/>
    </row>
    <row r="10" spans="1:24" s="92" customFormat="1" ht="15.95" customHeight="1" x14ac:dyDescent="0.2">
      <c r="A10" s="78" t="s">
        <v>469</v>
      </c>
      <c r="B10" s="79"/>
      <c r="C10" s="80"/>
      <c r="D10" s="81"/>
      <c r="E10" s="82"/>
      <c r="F10" s="83"/>
      <c r="G10" s="83"/>
      <c r="H10" s="83"/>
      <c r="I10" s="83"/>
      <c r="J10" s="83"/>
      <c r="K10" s="83"/>
      <c r="L10" s="83"/>
      <c r="M10" s="84"/>
      <c r="N10" s="85">
        <v>60</v>
      </c>
      <c r="O10" s="86" t="s">
        <v>441</v>
      </c>
      <c r="P10" s="87" t="s">
        <v>456</v>
      </c>
      <c r="Q10" s="88">
        <v>600000</v>
      </c>
      <c r="R10" s="87"/>
      <c r="S10" s="89"/>
      <c r="T10" s="87"/>
      <c r="U10" s="90"/>
      <c r="V10" s="90"/>
      <c r="W10" s="91"/>
      <c r="X10" s="91"/>
    </row>
    <row r="11" spans="1:24" s="18" customFormat="1" ht="15.95" customHeight="1" x14ac:dyDescent="0.2">
      <c r="A11" s="60" t="s">
        <v>460</v>
      </c>
      <c r="B11" s="31"/>
      <c r="C11" s="30"/>
      <c r="D11" s="73"/>
      <c r="E11" s="28"/>
      <c r="F11" s="27"/>
      <c r="G11" s="26"/>
      <c r="H11" s="26"/>
      <c r="I11" s="25"/>
      <c r="J11" s="25"/>
      <c r="K11" s="21"/>
      <c r="L11" s="21"/>
      <c r="M11" s="46"/>
      <c r="N11" s="70">
        <v>30</v>
      </c>
      <c r="O11" s="42" t="s">
        <v>457</v>
      </c>
      <c r="P11" s="14" t="s">
        <v>458</v>
      </c>
      <c r="Q11" s="66">
        <v>250000</v>
      </c>
      <c r="R11" s="14"/>
      <c r="S11" s="23"/>
      <c r="T11" s="14"/>
      <c r="U11" s="21"/>
      <c r="V11" s="21"/>
      <c r="W11" s="19"/>
      <c r="X11" s="19"/>
    </row>
    <row r="12" spans="1:24" s="18" customFormat="1" ht="15.95" customHeight="1" x14ac:dyDescent="0.2">
      <c r="A12" s="60" t="s">
        <v>459</v>
      </c>
      <c r="B12" s="31" t="s">
        <v>470</v>
      </c>
      <c r="C12" s="30" t="s">
        <v>429</v>
      </c>
      <c r="D12" s="73">
        <v>2600</v>
      </c>
      <c r="E12" s="28"/>
      <c r="F12" s="27"/>
      <c r="G12" s="26"/>
      <c r="H12" s="27"/>
      <c r="I12" s="25"/>
      <c r="J12" s="27"/>
      <c r="K12" s="21"/>
      <c r="L12" s="27"/>
      <c r="M12" s="46"/>
      <c r="N12" s="70"/>
      <c r="O12" s="42"/>
      <c r="P12" s="14"/>
      <c r="Q12" s="66"/>
      <c r="R12" s="14"/>
      <c r="S12" s="23"/>
      <c r="T12" s="14"/>
      <c r="U12" s="21"/>
      <c r="V12" s="21"/>
      <c r="W12" s="19"/>
      <c r="X12" s="19"/>
    </row>
    <row r="13" spans="1:24" s="18" customFormat="1" ht="15.95" customHeight="1" x14ac:dyDescent="0.2">
      <c r="A13" s="60" t="s">
        <v>467</v>
      </c>
      <c r="B13" s="31" t="s">
        <v>468</v>
      </c>
      <c r="C13" s="30" t="s">
        <v>440</v>
      </c>
      <c r="D13" s="73">
        <v>1</v>
      </c>
      <c r="E13" s="28"/>
      <c r="F13" s="27"/>
      <c r="G13" s="26"/>
      <c r="H13" s="27"/>
      <c r="I13" s="25"/>
      <c r="J13" s="27"/>
      <c r="K13" s="21"/>
      <c r="L13" s="27"/>
      <c r="M13" s="46"/>
      <c r="N13" s="70"/>
      <c r="O13" s="42"/>
      <c r="P13" s="14"/>
      <c r="Q13" s="66"/>
      <c r="R13" s="14"/>
      <c r="S13" s="23"/>
      <c r="T13" s="22"/>
      <c r="U13" s="21"/>
      <c r="V13" s="21"/>
      <c r="W13" s="19"/>
      <c r="X13" s="19"/>
    </row>
    <row r="14" spans="1:24" s="18" customFormat="1" ht="22.5" x14ac:dyDescent="0.2">
      <c r="A14" s="60" t="s">
        <v>465</v>
      </c>
      <c r="B14" s="31" t="s">
        <v>471</v>
      </c>
      <c r="C14" s="30" t="s">
        <v>59</v>
      </c>
      <c r="D14" s="74">
        <v>207</v>
      </c>
      <c r="E14" s="62"/>
      <c r="F14" s="27"/>
      <c r="G14" s="26"/>
      <c r="H14" s="27"/>
      <c r="I14" s="64"/>
      <c r="J14" s="27"/>
      <c r="K14" s="21"/>
      <c r="L14" s="27"/>
      <c r="M14" s="65"/>
      <c r="N14" s="71"/>
      <c r="O14" s="42"/>
      <c r="P14" s="14"/>
      <c r="Q14" s="66"/>
      <c r="R14" s="14"/>
      <c r="S14" s="23"/>
      <c r="T14" s="22"/>
      <c r="U14" s="21"/>
      <c r="V14" s="21"/>
      <c r="W14" s="19"/>
      <c r="X14" s="19"/>
    </row>
    <row r="15" spans="1:24" s="18" customFormat="1" ht="15.95" customHeight="1" x14ac:dyDescent="0.2">
      <c r="A15" s="60" t="s">
        <v>439</v>
      </c>
      <c r="B15" s="31"/>
      <c r="C15" s="30" t="s">
        <v>441</v>
      </c>
      <c r="D15" s="61">
        <v>14</v>
      </c>
      <c r="E15" s="62"/>
      <c r="F15" s="27"/>
      <c r="G15" s="26"/>
      <c r="H15" s="27"/>
      <c r="I15" s="64"/>
      <c r="J15" s="27"/>
      <c r="K15" s="21"/>
      <c r="L15" s="27"/>
      <c r="M15" s="65"/>
      <c r="N15" s="71"/>
      <c r="O15" s="42"/>
      <c r="P15" s="14"/>
      <c r="Q15" s="66"/>
      <c r="R15" s="14"/>
      <c r="S15" s="23"/>
      <c r="T15" s="22"/>
      <c r="U15" s="21"/>
      <c r="V15" s="21"/>
      <c r="W15" s="19"/>
      <c r="X15" s="19"/>
    </row>
    <row r="16" spans="1:24" s="92" customFormat="1" ht="15.95" customHeight="1" x14ac:dyDescent="0.2">
      <c r="A16" s="78" t="s">
        <v>469</v>
      </c>
      <c r="B16" s="79"/>
      <c r="C16" s="80"/>
      <c r="D16" s="93"/>
      <c r="E16" s="94"/>
      <c r="F16" s="95"/>
      <c r="G16" s="95"/>
      <c r="H16" s="95"/>
      <c r="I16" s="95"/>
      <c r="J16" s="95"/>
      <c r="K16" s="95"/>
      <c r="L16" s="95"/>
      <c r="M16" s="96"/>
      <c r="N16" s="97"/>
      <c r="O16" s="86"/>
      <c r="P16" s="87"/>
      <c r="Q16" s="88"/>
      <c r="R16" s="87"/>
      <c r="S16" s="89"/>
      <c r="T16" s="98"/>
      <c r="U16" s="90"/>
      <c r="V16" s="90"/>
      <c r="W16" s="91"/>
      <c r="X16" s="91"/>
    </row>
    <row r="17" spans="1:257" s="18" customFormat="1" ht="15.95" customHeight="1" x14ac:dyDescent="0.2">
      <c r="A17" s="60" t="s">
        <v>463</v>
      </c>
      <c r="B17" s="31"/>
      <c r="C17" s="30"/>
      <c r="D17" s="73"/>
      <c r="E17" s="28"/>
      <c r="F17" s="27"/>
      <c r="G17" s="26"/>
      <c r="H17" s="26"/>
      <c r="I17" s="25"/>
      <c r="J17" s="25"/>
      <c r="K17" s="21"/>
      <c r="L17" s="21"/>
      <c r="M17" s="46"/>
      <c r="N17" s="70">
        <v>30</v>
      </c>
      <c r="O17" s="42" t="s">
        <v>457</v>
      </c>
      <c r="P17" s="14" t="s">
        <v>458</v>
      </c>
      <c r="Q17" s="66">
        <v>250000</v>
      </c>
      <c r="R17" s="14"/>
      <c r="S17" s="23"/>
      <c r="T17" s="14"/>
      <c r="U17" s="21"/>
      <c r="V17" s="21"/>
      <c r="W17" s="19"/>
      <c r="X17" s="19"/>
    </row>
    <row r="18" spans="1:257" s="18" customFormat="1" ht="15.95" customHeight="1" x14ac:dyDescent="0.2">
      <c r="A18" s="60" t="s">
        <v>459</v>
      </c>
      <c r="B18" s="31" t="s">
        <v>470</v>
      </c>
      <c r="C18" s="30" t="s">
        <v>429</v>
      </c>
      <c r="D18" s="73">
        <v>2800</v>
      </c>
      <c r="E18" s="28"/>
      <c r="F18" s="27"/>
      <c r="G18" s="26"/>
      <c r="H18" s="27"/>
      <c r="I18" s="25"/>
      <c r="J18" s="27"/>
      <c r="K18" s="21"/>
      <c r="L18" s="27"/>
      <c r="M18" s="46"/>
      <c r="N18" s="70"/>
      <c r="O18" s="42"/>
      <c r="P18" s="14"/>
      <c r="Q18" s="66"/>
      <c r="R18" s="14"/>
      <c r="S18" s="23"/>
      <c r="T18" s="14"/>
      <c r="U18" s="21"/>
      <c r="V18" s="21"/>
      <c r="W18" s="19"/>
      <c r="X18" s="19"/>
    </row>
    <row r="19" spans="1:257" s="18" customFormat="1" ht="15.95" customHeight="1" x14ac:dyDescent="0.2">
      <c r="A19" s="60" t="s">
        <v>467</v>
      </c>
      <c r="B19" s="31" t="s">
        <v>468</v>
      </c>
      <c r="C19" s="30" t="s">
        <v>440</v>
      </c>
      <c r="D19" s="73">
        <v>1</v>
      </c>
      <c r="E19" s="28"/>
      <c r="F19" s="27"/>
      <c r="G19" s="26"/>
      <c r="H19" s="27"/>
      <c r="I19" s="25"/>
      <c r="J19" s="27"/>
      <c r="K19" s="21"/>
      <c r="L19" s="27"/>
      <c r="M19" s="46"/>
      <c r="N19" s="70"/>
      <c r="O19" s="42"/>
      <c r="P19" s="14"/>
      <c r="Q19" s="66"/>
      <c r="R19" s="14"/>
      <c r="S19" s="23"/>
      <c r="T19" s="22"/>
      <c r="U19" s="21"/>
      <c r="V19" s="21"/>
      <c r="W19" s="19"/>
      <c r="X19" s="19"/>
    </row>
    <row r="20" spans="1:257" s="18" customFormat="1" ht="22.5" x14ac:dyDescent="0.2">
      <c r="A20" s="60" t="s">
        <v>466</v>
      </c>
      <c r="B20" s="31" t="s">
        <v>472</v>
      </c>
      <c r="C20" s="30" t="s">
        <v>440</v>
      </c>
      <c r="D20" s="73">
        <v>1</v>
      </c>
      <c r="E20" s="62"/>
      <c r="F20" s="27"/>
      <c r="G20" s="63"/>
      <c r="H20" s="27"/>
      <c r="I20" s="64"/>
      <c r="J20" s="27"/>
      <c r="K20" s="21"/>
      <c r="L20" s="27"/>
      <c r="M20" s="65"/>
      <c r="N20" s="71"/>
      <c r="O20" s="42"/>
      <c r="P20" s="14"/>
      <c r="Q20" s="66"/>
      <c r="R20" s="14"/>
      <c r="S20" s="23"/>
      <c r="T20" s="22"/>
      <c r="U20" s="21"/>
      <c r="V20" s="21"/>
      <c r="W20" s="19"/>
      <c r="X20" s="19"/>
    </row>
    <row r="21" spans="1:257" s="18" customFormat="1" ht="22.5" x14ac:dyDescent="0.2">
      <c r="A21" s="60" t="s">
        <v>465</v>
      </c>
      <c r="B21" s="31" t="s">
        <v>461</v>
      </c>
      <c r="C21" s="30" t="s">
        <v>59</v>
      </c>
      <c r="D21" s="74">
        <v>1270</v>
      </c>
      <c r="E21" s="62"/>
      <c r="F21" s="27"/>
      <c r="G21" s="63"/>
      <c r="H21" s="27"/>
      <c r="I21" s="64"/>
      <c r="J21" s="27"/>
      <c r="K21" s="21"/>
      <c r="L21" s="27"/>
      <c r="M21" s="65"/>
      <c r="N21" s="71"/>
      <c r="O21" s="42"/>
      <c r="P21" s="14"/>
      <c r="Q21" s="66"/>
      <c r="R21" s="14"/>
      <c r="S21" s="23"/>
      <c r="T21" s="22"/>
      <c r="U21" s="21"/>
      <c r="V21" s="21"/>
      <c r="W21" s="19"/>
      <c r="X21" s="19"/>
    </row>
    <row r="22" spans="1:257" s="18" customFormat="1" ht="15.95" customHeight="1" x14ac:dyDescent="0.2">
      <c r="A22" s="60" t="s">
        <v>439</v>
      </c>
      <c r="B22" s="31"/>
      <c r="C22" s="30" t="s">
        <v>441</v>
      </c>
      <c r="D22" s="74">
        <v>17</v>
      </c>
      <c r="E22" s="62"/>
      <c r="F22" s="27"/>
      <c r="G22" s="63"/>
      <c r="H22" s="27"/>
      <c r="I22" s="64"/>
      <c r="J22" s="27"/>
      <c r="K22" s="21"/>
      <c r="L22" s="27"/>
      <c r="M22" s="65"/>
      <c r="N22" s="71"/>
      <c r="O22" s="42"/>
      <c r="P22" s="14"/>
      <c r="Q22" s="66"/>
      <c r="R22" s="14"/>
      <c r="S22" s="23"/>
      <c r="T22" s="22"/>
      <c r="U22" s="21"/>
      <c r="V22" s="21"/>
      <c r="W22" s="19"/>
      <c r="X22" s="19"/>
    </row>
    <row r="23" spans="1:257" s="92" customFormat="1" ht="15.95" customHeight="1" x14ac:dyDescent="0.2">
      <c r="A23" s="78" t="s">
        <v>469</v>
      </c>
      <c r="B23" s="79"/>
      <c r="C23" s="80"/>
      <c r="D23" s="99"/>
      <c r="E23" s="94"/>
      <c r="F23" s="95"/>
      <c r="G23" s="95"/>
      <c r="H23" s="95"/>
      <c r="I23" s="95"/>
      <c r="J23" s="95"/>
      <c r="K23" s="95"/>
      <c r="L23" s="95"/>
      <c r="M23" s="96"/>
      <c r="N23" s="97"/>
      <c r="O23" s="86"/>
      <c r="P23" s="87"/>
      <c r="Q23" s="88"/>
      <c r="R23" s="87"/>
      <c r="S23" s="89"/>
      <c r="T23" s="98"/>
      <c r="U23" s="90"/>
      <c r="V23" s="90"/>
      <c r="W23" s="91"/>
      <c r="X23" s="91"/>
    </row>
    <row r="24" spans="1:257" s="18" customFormat="1" ht="15.95" customHeight="1" x14ac:dyDescent="0.2">
      <c r="A24" s="60" t="s">
        <v>464</v>
      </c>
      <c r="B24" s="31"/>
      <c r="C24" s="30"/>
      <c r="D24" s="73"/>
      <c r="E24" s="28"/>
      <c r="F24" s="27"/>
      <c r="G24" s="26"/>
      <c r="H24" s="26"/>
      <c r="I24" s="25"/>
      <c r="J24" s="25"/>
      <c r="K24" s="21"/>
      <c r="L24" s="21"/>
      <c r="M24" s="46"/>
      <c r="N24" s="70">
        <v>30</v>
      </c>
      <c r="O24" s="42" t="s">
        <v>457</v>
      </c>
      <c r="P24" s="14" t="s">
        <v>458</v>
      </c>
      <c r="Q24" s="66">
        <v>250000</v>
      </c>
      <c r="R24" s="14"/>
      <c r="S24" s="23"/>
      <c r="T24" s="14"/>
      <c r="U24" s="21"/>
      <c r="V24" s="21"/>
      <c r="W24" s="19"/>
      <c r="X24" s="19"/>
    </row>
    <row r="25" spans="1:257" s="18" customFormat="1" ht="15.95" customHeight="1" x14ac:dyDescent="0.2">
      <c r="A25" s="60" t="s">
        <v>459</v>
      </c>
      <c r="B25" s="31" t="s">
        <v>470</v>
      </c>
      <c r="C25" s="30" t="s">
        <v>429</v>
      </c>
      <c r="D25" s="73">
        <v>2800</v>
      </c>
      <c r="E25" s="28"/>
      <c r="F25" s="27"/>
      <c r="G25" s="26"/>
      <c r="H25" s="27"/>
      <c r="I25" s="25"/>
      <c r="J25" s="27"/>
      <c r="K25" s="21"/>
      <c r="L25" s="27"/>
      <c r="M25" s="46"/>
      <c r="N25" s="70"/>
      <c r="O25" s="42"/>
      <c r="P25" s="14"/>
      <c r="Q25" s="66"/>
      <c r="R25" s="14"/>
      <c r="S25" s="23"/>
      <c r="T25" s="14"/>
      <c r="U25" s="21"/>
      <c r="V25" s="21"/>
      <c r="W25" s="19"/>
      <c r="X25" s="19"/>
    </row>
    <row r="26" spans="1:257" s="18" customFormat="1" ht="15.95" customHeight="1" x14ac:dyDescent="0.2">
      <c r="A26" s="60" t="s">
        <v>467</v>
      </c>
      <c r="B26" s="31" t="s">
        <v>468</v>
      </c>
      <c r="C26" s="30" t="s">
        <v>440</v>
      </c>
      <c r="D26" s="73">
        <v>1</v>
      </c>
      <c r="E26" s="28"/>
      <c r="F26" s="27"/>
      <c r="G26" s="26"/>
      <c r="H26" s="27"/>
      <c r="I26" s="25"/>
      <c r="J26" s="27"/>
      <c r="K26" s="21"/>
      <c r="L26" s="27"/>
      <c r="M26" s="46"/>
      <c r="N26" s="70"/>
      <c r="O26" s="42"/>
      <c r="P26" s="14"/>
      <c r="Q26" s="66"/>
      <c r="R26" s="14"/>
      <c r="S26" s="23"/>
      <c r="T26" s="22"/>
      <c r="U26" s="21"/>
      <c r="V26" s="21"/>
      <c r="W26" s="19"/>
      <c r="X26" s="19"/>
    </row>
    <row r="27" spans="1:257" s="18" customFormat="1" ht="22.5" x14ac:dyDescent="0.2">
      <c r="A27" s="60" t="s">
        <v>465</v>
      </c>
      <c r="B27" s="31" t="s">
        <v>461</v>
      </c>
      <c r="C27" s="30" t="s">
        <v>59</v>
      </c>
      <c r="D27" s="74">
        <v>940</v>
      </c>
      <c r="E27" s="62"/>
      <c r="F27" s="27"/>
      <c r="G27" s="63"/>
      <c r="H27" s="27"/>
      <c r="I27" s="64"/>
      <c r="J27" s="27"/>
      <c r="K27" s="21"/>
      <c r="L27" s="27"/>
      <c r="M27" s="65"/>
      <c r="N27" s="71"/>
      <c r="O27" s="42"/>
      <c r="P27" s="14"/>
      <c r="Q27" s="66"/>
      <c r="R27" s="14"/>
      <c r="S27" s="23"/>
      <c r="T27" s="22"/>
      <c r="U27" s="21"/>
      <c r="V27" s="21"/>
      <c r="W27" s="19"/>
      <c r="X27" s="19"/>
    </row>
    <row r="28" spans="1:257" s="18" customFormat="1" ht="15.95" customHeight="1" x14ac:dyDescent="0.2">
      <c r="A28" s="60" t="s">
        <v>439</v>
      </c>
      <c r="B28" s="31"/>
      <c r="C28" s="30" t="s">
        <v>441</v>
      </c>
      <c r="D28" s="74">
        <v>13</v>
      </c>
      <c r="E28" s="62"/>
      <c r="F28" s="27"/>
      <c r="G28" s="63"/>
      <c r="H28" s="27"/>
      <c r="I28" s="64"/>
      <c r="J28" s="27"/>
      <c r="K28" s="21"/>
      <c r="L28" s="27"/>
      <c r="M28" s="65"/>
      <c r="N28" s="71"/>
      <c r="O28" s="42"/>
      <c r="P28" s="14"/>
      <c r="Q28" s="66"/>
      <c r="R28" s="14"/>
      <c r="S28" s="23"/>
      <c r="T28" s="22"/>
      <c r="U28" s="21"/>
      <c r="V28" s="21"/>
      <c r="W28" s="19"/>
      <c r="X28" s="19"/>
    </row>
    <row r="29" spans="1:257" s="92" customFormat="1" ht="15.95" customHeight="1" x14ac:dyDescent="0.2">
      <c r="A29" s="78" t="s">
        <v>469</v>
      </c>
      <c r="B29" s="79"/>
      <c r="C29" s="80"/>
      <c r="D29" s="93"/>
      <c r="E29" s="94"/>
      <c r="F29" s="95"/>
      <c r="G29" s="95"/>
      <c r="H29" s="95"/>
      <c r="I29" s="95"/>
      <c r="J29" s="95"/>
      <c r="K29" s="90"/>
      <c r="L29" s="95"/>
      <c r="M29" s="96"/>
      <c r="N29" s="97"/>
      <c r="O29" s="86"/>
      <c r="P29" s="87"/>
      <c r="Q29" s="88"/>
      <c r="R29" s="87"/>
      <c r="S29" s="89"/>
      <c r="T29" s="98"/>
      <c r="U29" s="90"/>
      <c r="V29" s="90"/>
      <c r="W29" s="91"/>
      <c r="X29" s="91"/>
    </row>
    <row r="30" spans="1:257" s="77" customFormat="1" ht="15.95" customHeight="1" x14ac:dyDescent="0.2">
      <c r="A30" s="100" t="s">
        <v>448</v>
      </c>
      <c r="B30" s="101"/>
      <c r="C30" s="102"/>
      <c r="D30" s="103"/>
      <c r="E30" s="104"/>
      <c r="F30" s="105"/>
      <c r="G30" s="105"/>
      <c r="H30" s="105"/>
      <c r="I30" s="105"/>
      <c r="J30" s="105"/>
      <c r="K30" s="105"/>
      <c r="L30" s="105"/>
      <c r="M30" s="106"/>
      <c r="N30" s="107"/>
      <c r="O30" s="108"/>
      <c r="P30" s="75"/>
      <c r="Q30" s="109"/>
      <c r="R30" s="75"/>
      <c r="S30" s="110"/>
      <c r="T30" s="110"/>
      <c r="U30" s="111"/>
      <c r="V30" s="76"/>
      <c r="W30" s="76"/>
      <c r="X30" s="76"/>
    </row>
    <row r="31" spans="1:257" s="59" customFormat="1" ht="20.100000000000001" customHeight="1" x14ac:dyDescent="0.2">
      <c r="A31" s="50"/>
      <c r="B31" s="51"/>
      <c r="C31" s="52"/>
      <c r="D31" s="53"/>
      <c r="E31" s="54"/>
      <c r="F31" s="55"/>
      <c r="G31" s="56"/>
      <c r="H31" s="55"/>
      <c r="I31" s="57"/>
      <c r="J31" s="55"/>
      <c r="K31" s="55"/>
      <c r="L31" s="55"/>
      <c r="M31" s="58"/>
      <c r="N31" s="72"/>
      <c r="O31" s="43"/>
      <c r="P31" s="14"/>
      <c r="Q31" s="67"/>
      <c r="R31" s="14"/>
      <c r="S31" s="20"/>
      <c r="T31" s="20"/>
      <c r="U31" s="13"/>
      <c r="V31" s="19"/>
      <c r="W31" s="19"/>
      <c r="X31" s="19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</row>
    <row r="32" spans="1:257" s="59" customFormat="1" ht="20.100000000000001" customHeight="1" x14ac:dyDescent="0.2">
      <c r="A32" s="50"/>
      <c r="B32" s="51"/>
      <c r="C32" s="52"/>
      <c r="D32" s="53"/>
      <c r="E32" s="54"/>
      <c r="F32" s="55"/>
      <c r="G32" s="56"/>
      <c r="H32" s="55"/>
      <c r="I32" s="57"/>
      <c r="J32" s="55"/>
      <c r="K32" s="55"/>
      <c r="L32" s="55"/>
      <c r="M32" s="58"/>
      <c r="N32" s="72"/>
      <c r="O32" s="43"/>
      <c r="P32" s="14"/>
      <c r="Q32" s="14"/>
      <c r="R32" s="14"/>
      <c r="S32" s="20"/>
      <c r="T32" s="20"/>
      <c r="U32" s="13"/>
      <c r="V32" s="19"/>
      <c r="W32" s="19"/>
      <c r="X32" s="19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</row>
    <row r="33" spans="1:257" s="59" customFormat="1" ht="20.100000000000001" customHeight="1" x14ac:dyDescent="0.2">
      <c r="A33" s="50"/>
      <c r="B33" s="51"/>
      <c r="C33" s="52"/>
      <c r="D33" s="53"/>
      <c r="E33" s="54"/>
      <c r="F33" s="55"/>
      <c r="G33" s="56"/>
      <c r="H33" s="55"/>
      <c r="I33" s="57"/>
      <c r="J33" s="55"/>
      <c r="K33" s="55"/>
      <c r="L33" s="55"/>
      <c r="M33" s="58"/>
      <c r="N33" s="72"/>
      <c r="O33" s="43"/>
      <c r="P33" s="14"/>
      <c r="Q33" s="14"/>
      <c r="R33" s="14"/>
      <c r="S33" s="20"/>
      <c r="T33" s="20"/>
      <c r="U33" s="13"/>
      <c r="V33" s="19"/>
      <c r="W33" s="19"/>
      <c r="X33" s="19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</row>
    <row r="34" spans="1:257" s="59" customFormat="1" ht="20.100000000000001" customHeight="1" x14ac:dyDescent="0.2">
      <c r="A34" s="50"/>
      <c r="B34" s="51"/>
      <c r="C34" s="52"/>
      <c r="D34" s="53"/>
      <c r="E34" s="54"/>
      <c r="F34" s="55"/>
      <c r="G34" s="56"/>
      <c r="H34" s="55"/>
      <c r="I34" s="57"/>
      <c r="J34" s="55"/>
      <c r="K34" s="55"/>
      <c r="L34" s="55"/>
      <c r="M34" s="58"/>
      <c r="N34" s="72"/>
      <c r="O34" s="43"/>
      <c r="P34" s="14"/>
      <c r="Q34" s="14"/>
      <c r="R34" s="14"/>
      <c r="S34" s="20"/>
      <c r="T34" s="20"/>
      <c r="U34" s="13"/>
      <c r="V34" s="19"/>
      <c r="W34" s="19"/>
      <c r="X34" s="19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8"/>
      <c r="IL34" s="18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</row>
    <row r="35" spans="1:257" s="59" customFormat="1" ht="20.100000000000001" customHeight="1" x14ac:dyDescent="0.2">
      <c r="A35" s="50"/>
      <c r="B35" s="51"/>
      <c r="C35" s="52"/>
      <c r="D35" s="53"/>
      <c r="E35" s="54"/>
      <c r="F35" s="55"/>
      <c r="G35" s="56"/>
      <c r="H35" s="55"/>
      <c r="I35" s="57"/>
      <c r="J35" s="55"/>
      <c r="K35" s="55"/>
      <c r="L35" s="55"/>
      <c r="M35" s="58"/>
      <c r="N35" s="72"/>
      <c r="O35" s="43"/>
      <c r="P35" s="14"/>
      <c r="Q35" s="14"/>
      <c r="R35" s="14"/>
      <c r="S35" s="20"/>
      <c r="T35" s="20"/>
      <c r="U35" s="13"/>
      <c r="V35" s="19"/>
      <c r="W35" s="19"/>
      <c r="X35" s="19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  <c r="IW35" s="18"/>
    </row>
    <row r="36" spans="1:257" s="59" customFormat="1" ht="20.100000000000001" customHeight="1" x14ac:dyDescent="0.2">
      <c r="A36" s="50"/>
      <c r="B36" s="51"/>
      <c r="C36" s="52"/>
      <c r="D36" s="53"/>
      <c r="E36" s="54"/>
      <c r="F36" s="55"/>
      <c r="G36" s="56"/>
      <c r="H36" s="55"/>
      <c r="I36" s="57"/>
      <c r="J36" s="55"/>
      <c r="K36" s="55"/>
      <c r="L36" s="55"/>
      <c r="M36" s="58"/>
      <c r="N36" s="72"/>
      <c r="O36" s="43"/>
      <c r="P36" s="14"/>
      <c r="Q36" s="14"/>
      <c r="R36" s="14"/>
      <c r="S36" s="20"/>
      <c r="T36" s="20"/>
      <c r="U36" s="13"/>
      <c r="V36" s="19"/>
      <c r="W36" s="19"/>
      <c r="X36" s="19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8"/>
      <c r="HK36" s="18"/>
      <c r="HL36" s="18"/>
      <c r="HM36" s="18"/>
      <c r="HN36" s="18"/>
      <c r="HO36" s="18"/>
      <c r="HP36" s="18"/>
      <c r="HQ36" s="18"/>
      <c r="HR36" s="18"/>
      <c r="HS36" s="18"/>
      <c r="HT36" s="18"/>
      <c r="HU36" s="18"/>
      <c r="HV36" s="18"/>
      <c r="HW36" s="18"/>
      <c r="HX36" s="18"/>
      <c r="HY36" s="18"/>
      <c r="HZ36" s="18"/>
      <c r="IA36" s="18"/>
      <c r="IB36" s="18"/>
      <c r="IC36" s="18"/>
      <c r="ID36" s="18"/>
      <c r="IE36" s="18"/>
      <c r="IF36" s="18"/>
      <c r="IG36" s="18"/>
      <c r="IH36" s="18"/>
      <c r="II36" s="18"/>
      <c r="IJ36" s="18"/>
      <c r="IK36" s="18"/>
      <c r="IL36" s="18"/>
      <c r="IM36" s="18"/>
      <c r="IN36" s="18"/>
      <c r="IO36" s="18"/>
      <c r="IP36" s="18"/>
      <c r="IQ36" s="18"/>
      <c r="IR36" s="18"/>
      <c r="IS36" s="18"/>
      <c r="IT36" s="18"/>
      <c r="IU36" s="18"/>
      <c r="IV36" s="18"/>
      <c r="IW36" s="18"/>
    </row>
    <row r="37" spans="1:257" s="59" customFormat="1" ht="20.100000000000001" customHeight="1" x14ac:dyDescent="0.2">
      <c r="A37" s="50"/>
      <c r="B37" s="51"/>
      <c r="C37" s="52"/>
      <c r="D37" s="53"/>
      <c r="E37" s="54"/>
      <c r="F37" s="55"/>
      <c r="G37" s="56"/>
      <c r="H37" s="55"/>
      <c r="I37" s="57"/>
      <c r="J37" s="55"/>
      <c r="K37" s="55"/>
      <c r="L37" s="55"/>
      <c r="M37" s="58"/>
      <c r="N37" s="72"/>
      <c r="O37" s="43"/>
      <c r="P37" s="14"/>
      <c r="Q37" s="14"/>
      <c r="R37" s="14"/>
      <c r="S37" s="20"/>
      <c r="T37" s="20"/>
      <c r="U37" s="13"/>
      <c r="V37" s="19"/>
      <c r="W37" s="19"/>
      <c r="X37" s="19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8"/>
      <c r="HK37" s="18"/>
      <c r="HL37" s="18"/>
      <c r="HM37" s="18"/>
      <c r="HN37" s="18"/>
      <c r="HO37" s="18"/>
      <c r="HP37" s="18"/>
      <c r="HQ37" s="18"/>
      <c r="HR37" s="18"/>
      <c r="HS37" s="18"/>
      <c r="HT37" s="18"/>
      <c r="HU37" s="18"/>
      <c r="HV37" s="18"/>
      <c r="HW37" s="18"/>
      <c r="HX37" s="18"/>
      <c r="HY37" s="18"/>
      <c r="HZ37" s="18"/>
      <c r="IA37" s="18"/>
      <c r="IB37" s="18"/>
      <c r="IC37" s="18"/>
      <c r="ID37" s="18"/>
      <c r="IE37" s="18"/>
      <c r="IF37" s="18"/>
      <c r="IG37" s="18"/>
      <c r="IH37" s="18"/>
      <c r="II37" s="18"/>
      <c r="IJ37" s="18"/>
      <c r="IK37" s="18"/>
      <c r="IL37" s="18"/>
      <c r="IM37" s="18"/>
      <c r="IN37" s="18"/>
      <c r="IO37" s="18"/>
      <c r="IP37" s="18"/>
      <c r="IQ37" s="18"/>
      <c r="IR37" s="18"/>
      <c r="IS37" s="18"/>
      <c r="IT37" s="18"/>
      <c r="IU37" s="18"/>
      <c r="IV37" s="18"/>
      <c r="IW37" s="18"/>
    </row>
    <row r="38" spans="1:257" s="59" customFormat="1" ht="20.100000000000001" customHeight="1" x14ac:dyDescent="0.2">
      <c r="A38" s="50"/>
      <c r="B38" s="51"/>
      <c r="C38" s="52"/>
      <c r="D38" s="53"/>
      <c r="E38" s="54"/>
      <c r="F38" s="55"/>
      <c r="G38" s="56"/>
      <c r="H38" s="55"/>
      <c r="I38" s="57"/>
      <c r="J38" s="55"/>
      <c r="K38" s="55"/>
      <c r="L38" s="55"/>
      <c r="M38" s="58"/>
      <c r="N38" s="72"/>
      <c r="O38" s="43"/>
      <c r="P38" s="14"/>
      <c r="Q38" s="14"/>
      <c r="R38" s="14"/>
      <c r="S38" s="20"/>
      <c r="T38" s="20"/>
      <c r="U38" s="13"/>
      <c r="V38" s="19"/>
      <c r="W38" s="19"/>
      <c r="X38" s="19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  <c r="IP38" s="18"/>
      <c r="IQ38" s="18"/>
      <c r="IR38" s="18"/>
      <c r="IS38" s="18"/>
      <c r="IT38" s="18"/>
      <c r="IU38" s="18"/>
      <c r="IV38" s="18"/>
      <c r="IW38" s="18"/>
    </row>
    <row r="39" spans="1:257" s="59" customFormat="1" ht="20.100000000000001" customHeight="1" x14ac:dyDescent="0.2">
      <c r="A39" s="50"/>
      <c r="B39" s="51"/>
      <c r="C39" s="52"/>
      <c r="D39" s="53"/>
      <c r="E39" s="54"/>
      <c r="F39" s="55"/>
      <c r="G39" s="56"/>
      <c r="H39" s="55"/>
      <c r="I39" s="57"/>
      <c r="J39" s="55"/>
      <c r="K39" s="55"/>
      <c r="L39" s="55"/>
      <c r="M39" s="58"/>
      <c r="N39" s="72"/>
      <c r="O39" s="43"/>
      <c r="P39" s="14"/>
      <c r="Q39" s="14"/>
      <c r="R39" s="14"/>
      <c r="S39" s="20"/>
      <c r="T39" s="20"/>
      <c r="U39" s="13"/>
      <c r="V39" s="19"/>
      <c r="W39" s="19"/>
      <c r="X39" s="19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8"/>
      <c r="HK39" s="18"/>
      <c r="HL39" s="18"/>
      <c r="HM39" s="18"/>
      <c r="HN39" s="18"/>
      <c r="HO39" s="18"/>
      <c r="HP39" s="18"/>
      <c r="HQ39" s="18"/>
      <c r="HR39" s="18"/>
      <c r="HS39" s="18"/>
      <c r="HT39" s="18"/>
      <c r="HU39" s="18"/>
      <c r="HV39" s="18"/>
      <c r="HW39" s="18"/>
      <c r="HX39" s="18"/>
      <c r="HY39" s="18"/>
      <c r="HZ39" s="18"/>
      <c r="IA39" s="18"/>
      <c r="IB39" s="18"/>
      <c r="IC39" s="18"/>
      <c r="ID39" s="18"/>
      <c r="IE39" s="18"/>
      <c r="IF39" s="18"/>
      <c r="IG39" s="18"/>
      <c r="IH39" s="18"/>
      <c r="II39" s="18"/>
      <c r="IJ39" s="18"/>
      <c r="IK39" s="18"/>
      <c r="IL39" s="18"/>
      <c r="IM39" s="18"/>
      <c r="IN39" s="18"/>
      <c r="IO39" s="18"/>
      <c r="IP39" s="18"/>
      <c r="IQ39" s="18"/>
      <c r="IR39" s="18"/>
      <c r="IS39" s="18"/>
      <c r="IT39" s="18"/>
      <c r="IU39" s="18"/>
      <c r="IV39" s="18"/>
      <c r="IW39" s="18"/>
    </row>
    <row r="40" spans="1:257" s="59" customFormat="1" ht="20.100000000000001" customHeight="1" x14ac:dyDescent="0.2">
      <c r="A40" s="50"/>
      <c r="B40" s="51"/>
      <c r="C40" s="52"/>
      <c r="D40" s="53"/>
      <c r="E40" s="54"/>
      <c r="F40" s="55"/>
      <c r="G40" s="56"/>
      <c r="H40" s="55"/>
      <c r="I40" s="57"/>
      <c r="J40" s="55"/>
      <c r="K40" s="55"/>
      <c r="L40" s="55"/>
      <c r="M40" s="58"/>
      <c r="N40" s="72"/>
      <c r="O40" s="43"/>
      <c r="P40" s="14"/>
      <c r="Q40" s="14"/>
      <c r="R40" s="14"/>
      <c r="S40" s="20"/>
      <c r="T40" s="20"/>
      <c r="U40" s="13"/>
      <c r="V40" s="19"/>
      <c r="W40" s="19"/>
      <c r="X40" s="19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8"/>
      <c r="HK40" s="18"/>
      <c r="HL40" s="18"/>
      <c r="HM40" s="18"/>
      <c r="HN40" s="18"/>
      <c r="HO40" s="18"/>
      <c r="HP40" s="18"/>
      <c r="HQ40" s="18"/>
      <c r="HR40" s="18"/>
      <c r="HS40" s="18"/>
      <c r="HT40" s="18"/>
      <c r="HU40" s="18"/>
      <c r="HV40" s="18"/>
      <c r="HW40" s="18"/>
      <c r="HX40" s="18"/>
      <c r="HY40" s="18"/>
      <c r="HZ40" s="18"/>
      <c r="IA40" s="18"/>
      <c r="IB40" s="18"/>
      <c r="IC40" s="18"/>
      <c r="ID40" s="18"/>
      <c r="IE40" s="18"/>
      <c r="IF40" s="18"/>
      <c r="IG40" s="18"/>
      <c r="IH40" s="18"/>
      <c r="II40" s="18"/>
      <c r="IJ40" s="18"/>
      <c r="IK40" s="18"/>
      <c r="IL40" s="18"/>
      <c r="IM40" s="18"/>
      <c r="IN40" s="18"/>
      <c r="IO40" s="18"/>
      <c r="IP40" s="18"/>
      <c r="IQ40" s="18"/>
      <c r="IR40" s="18"/>
      <c r="IS40" s="18"/>
      <c r="IT40" s="18"/>
      <c r="IU40" s="18"/>
      <c r="IV40" s="18"/>
      <c r="IW40" s="18"/>
    </row>
    <row r="41" spans="1:257" s="59" customFormat="1" ht="20.100000000000001" customHeight="1" x14ac:dyDescent="0.2">
      <c r="A41" s="50"/>
      <c r="B41" s="51"/>
      <c r="C41" s="52"/>
      <c r="D41" s="53"/>
      <c r="E41" s="54"/>
      <c r="F41" s="55"/>
      <c r="G41" s="56"/>
      <c r="H41" s="55"/>
      <c r="I41" s="57"/>
      <c r="J41" s="55"/>
      <c r="K41" s="55"/>
      <c r="L41" s="55"/>
      <c r="M41" s="58"/>
      <c r="N41" s="72"/>
      <c r="O41" s="43"/>
      <c r="P41" s="14"/>
      <c r="Q41" s="14"/>
      <c r="R41" s="14"/>
      <c r="S41" s="20"/>
      <c r="T41" s="20"/>
      <c r="U41" s="13"/>
      <c r="V41" s="19"/>
      <c r="W41" s="19"/>
      <c r="X41" s="19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  <c r="HU41" s="18"/>
      <c r="HV41" s="18"/>
      <c r="HW41" s="18"/>
      <c r="HX41" s="18"/>
      <c r="HY41" s="18"/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8"/>
      <c r="IK41" s="18"/>
      <c r="IL41" s="18"/>
      <c r="IM41" s="18"/>
      <c r="IN41" s="18"/>
      <c r="IO41" s="18"/>
      <c r="IP41" s="18"/>
      <c r="IQ41" s="18"/>
      <c r="IR41" s="18"/>
      <c r="IS41" s="18"/>
      <c r="IT41" s="18"/>
      <c r="IU41" s="18"/>
      <c r="IV41" s="18"/>
      <c r="IW41" s="18"/>
    </row>
    <row r="42" spans="1:257" s="59" customFormat="1" ht="20.100000000000001" customHeight="1" x14ac:dyDescent="0.2">
      <c r="A42" s="50"/>
      <c r="B42" s="51"/>
      <c r="C42" s="52"/>
      <c r="D42" s="53"/>
      <c r="E42" s="54"/>
      <c r="F42" s="55"/>
      <c r="G42" s="56"/>
      <c r="H42" s="55"/>
      <c r="I42" s="57"/>
      <c r="J42" s="55"/>
      <c r="K42" s="55"/>
      <c r="L42" s="55"/>
      <c r="M42" s="58"/>
      <c r="N42" s="72"/>
      <c r="O42" s="43"/>
      <c r="P42" s="14"/>
      <c r="Q42" s="14"/>
      <c r="R42" s="14"/>
      <c r="S42" s="20"/>
      <c r="T42" s="20"/>
      <c r="U42" s="13"/>
      <c r="V42" s="19"/>
      <c r="W42" s="19"/>
      <c r="X42" s="19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  <c r="IW42" s="18"/>
    </row>
    <row r="43" spans="1:257" s="59" customFormat="1" ht="20.100000000000001" customHeight="1" x14ac:dyDescent="0.2">
      <c r="A43" s="50"/>
      <c r="B43" s="51"/>
      <c r="C43" s="52"/>
      <c r="D43" s="53"/>
      <c r="E43" s="54"/>
      <c r="F43" s="55"/>
      <c r="G43" s="56"/>
      <c r="H43" s="55"/>
      <c r="I43" s="57"/>
      <c r="J43" s="55"/>
      <c r="K43" s="55"/>
      <c r="L43" s="55"/>
      <c r="M43" s="58"/>
      <c r="N43" s="72"/>
      <c r="O43" s="43"/>
      <c r="P43" s="14"/>
      <c r="Q43" s="14"/>
      <c r="R43" s="14"/>
      <c r="S43" s="20"/>
      <c r="T43" s="20"/>
      <c r="U43" s="13"/>
      <c r="V43" s="19"/>
      <c r="W43" s="19"/>
      <c r="X43" s="19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  <c r="HL43" s="18"/>
      <c r="HM43" s="18"/>
      <c r="HN43" s="18"/>
      <c r="HO43" s="18"/>
      <c r="HP43" s="18"/>
      <c r="HQ43" s="18"/>
      <c r="HR43" s="18"/>
      <c r="HS43" s="18"/>
      <c r="HT43" s="18"/>
      <c r="HU43" s="18"/>
      <c r="HV43" s="18"/>
      <c r="HW43" s="18"/>
      <c r="HX43" s="18"/>
      <c r="HY43" s="18"/>
      <c r="HZ43" s="18"/>
      <c r="IA43" s="18"/>
      <c r="IB43" s="18"/>
      <c r="IC43" s="18"/>
      <c r="ID43" s="18"/>
      <c r="IE43" s="18"/>
      <c r="IF43" s="18"/>
      <c r="IG43" s="18"/>
      <c r="IH43" s="18"/>
      <c r="II43" s="18"/>
      <c r="IJ43" s="18"/>
      <c r="IK43" s="18"/>
      <c r="IL43" s="18"/>
      <c r="IM43" s="18"/>
      <c r="IN43" s="18"/>
      <c r="IO43" s="18"/>
      <c r="IP43" s="18"/>
      <c r="IQ43" s="18"/>
      <c r="IR43" s="18"/>
      <c r="IS43" s="18"/>
      <c r="IT43" s="18"/>
      <c r="IU43" s="18"/>
      <c r="IV43" s="18"/>
      <c r="IW43" s="18"/>
    </row>
    <row r="44" spans="1:257" s="59" customFormat="1" ht="20.100000000000001" customHeight="1" x14ac:dyDescent="0.2">
      <c r="A44" s="50"/>
      <c r="B44" s="51"/>
      <c r="C44" s="52"/>
      <c r="D44" s="53"/>
      <c r="E44" s="54"/>
      <c r="F44" s="55"/>
      <c r="G44" s="56"/>
      <c r="H44" s="55"/>
      <c r="I44" s="57"/>
      <c r="J44" s="55"/>
      <c r="K44" s="55"/>
      <c r="L44" s="55"/>
      <c r="M44" s="58"/>
      <c r="N44" s="72"/>
      <c r="O44" s="43"/>
      <c r="P44" s="14"/>
      <c r="Q44" s="14"/>
      <c r="R44" s="14"/>
      <c r="S44" s="20"/>
      <c r="T44" s="20"/>
      <c r="U44" s="13"/>
      <c r="V44" s="19"/>
      <c r="W44" s="19"/>
      <c r="X44" s="19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8"/>
      <c r="HK44" s="18"/>
      <c r="HL44" s="18"/>
      <c r="HM44" s="18"/>
      <c r="HN44" s="18"/>
      <c r="HO44" s="18"/>
      <c r="HP44" s="18"/>
      <c r="HQ44" s="18"/>
      <c r="HR44" s="18"/>
      <c r="HS44" s="18"/>
      <c r="HT44" s="18"/>
      <c r="HU44" s="18"/>
      <c r="HV44" s="18"/>
      <c r="HW44" s="18"/>
      <c r="HX44" s="18"/>
      <c r="HY44" s="18"/>
      <c r="HZ44" s="18"/>
      <c r="IA44" s="18"/>
      <c r="IB44" s="18"/>
      <c r="IC44" s="18"/>
      <c r="ID44" s="18"/>
      <c r="IE44" s="18"/>
      <c r="IF44" s="18"/>
      <c r="IG44" s="18"/>
      <c r="IH44" s="18"/>
      <c r="II44" s="18"/>
      <c r="IJ44" s="18"/>
      <c r="IK44" s="18"/>
      <c r="IL44" s="18"/>
      <c r="IM44" s="18"/>
      <c r="IN44" s="18"/>
      <c r="IO44" s="18"/>
      <c r="IP44" s="18"/>
      <c r="IQ44" s="18"/>
      <c r="IR44" s="18"/>
      <c r="IS44" s="18"/>
      <c r="IT44" s="18"/>
      <c r="IU44" s="18"/>
      <c r="IV44" s="18"/>
      <c r="IW44" s="18"/>
    </row>
    <row r="45" spans="1:257" s="59" customFormat="1" ht="20.100000000000001" customHeight="1" x14ac:dyDescent="0.2">
      <c r="A45" s="50"/>
      <c r="B45" s="51"/>
      <c r="C45" s="52"/>
      <c r="D45" s="53"/>
      <c r="E45" s="54"/>
      <c r="F45" s="55"/>
      <c r="G45" s="56"/>
      <c r="H45" s="55"/>
      <c r="I45" s="57"/>
      <c r="J45" s="55"/>
      <c r="K45" s="55"/>
      <c r="L45" s="55"/>
      <c r="M45" s="58"/>
      <c r="N45" s="72"/>
      <c r="O45" s="43"/>
      <c r="P45" s="14"/>
      <c r="Q45" s="14"/>
      <c r="R45" s="14"/>
      <c r="S45" s="20"/>
      <c r="T45" s="20"/>
      <c r="U45" s="13"/>
      <c r="V45" s="19"/>
      <c r="W45" s="19"/>
      <c r="X45" s="19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8"/>
      <c r="HK45" s="18"/>
      <c r="HL45" s="18"/>
      <c r="HM45" s="18"/>
      <c r="HN45" s="18"/>
      <c r="HO45" s="18"/>
      <c r="HP45" s="18"/>
      <c r="HQ45" s="18"/>
      <c r="HR45" s="18"/>
      <c r="HS45" s="18"/>
      <c r="HT45" s="18"/>
      <c r="HU45" s="18"/>
      <c r="HV45" s="18"/>
      <c r="HW45" s="18"/>
      <c r="HX45" s="18"/>
      <c r="HY45" s="18"/>
      <c r="HZ45" s="18"/>
      <c r="IA45" s="18"/>
      <c r="IB45" s="18"/>
      <c r="IC45" s="18"/>
      <c r="ID45" s="18"/>
      <c r="IE45" s="18"/>
      <c r="IF45" s="18"/>
      <c r="IG45" s="18"/>
      <c r="IH45" s="18"/>
      <c r="II45" s="18"/>
      <c r="IJ45" s="18"/>
      <c r="IK45" s="18"/>
      <c r="IL45" s="18"/>
      <c r="IM45" s="18"/>
      <c r="IN45" s="18"/>
      <c r="IO45" s="18"/>
      <c r="IP45" s="18"/>
      <c r="IQ45" s="18"/>
      <c r="IR45" s="18"/>
      <c r="IS45" s="18"/>
      <c r="IT45" s="18"/>
      <c r="IU45" s="18"/>
      <c r="IV45" s="18"/>
      <c r="IW45" s="18"/>
    </row>
    <row r="46" spans="1:257" s="59" customFormat="1" ht="20.100000000000001" customHeight="1" x14ac:dyDescent="0.2">
      <c r="A46" s="50"/>
      <c r="B46" s="51"/>
      <c r="C46" s="52"/>
      <c r="D46" s="53"/>
      <c r="E46" s="54"/>
      <c r="F46" s="55"/>
      <c r="G46" s="56"/>
      <c r="H46" s="55"/>
      <c r="I46" s="57"/>
      <c r="J46" s="55"/>
      <c r="K46" s="55"/>
      <c r="L46" s="55"/>
      <c r="M46" s="58"/>
      <c r="N46" s="72"/>
      <c r="O46" s="43"/>
      <c r="P46" s="14"/>
      <c r="Q46" s="14"/>
      <c r="R46" s="14"/>
      <c r="S46" s="20"/>
      <c r="T46" s="20"/>
      <c r="U46" s="13"/>
      <c r="V46" s="19"/>
      <c r="W46" s="19"/>
      <c r="X46" s="19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8"/>
      <c r="HK46" s="18"/>
      <c r="HL46" s="18"/>
      <c r="HM46" s="18"/>
      <c r="HN46" s="18"/>
      <c r="HO46" s="18"/>
      <c r="HP46" s="18"/>
      <c r="HQ46" s="18"/>
      <c r="HR46" s="18"/>
      <c r="HS46" s="18"/>
      <c r="HT46" s="18"/>
      <c r="HU46" s="18"/>
      <c r="HV46" s="18"/>
      <c r="HW46" s="18"/>
      <c r="HX46" s="18"/>
      <c r="HY46" s="18"/>
      <c r="HZ46" s="18"/>
      <c r="IA46" s="18"/>
      <c r="IB46" s="18"/>
      <c r="IC46" s="18"/>
      <c r="ID46" s="18"/>
      <c r="IE46" s="18"/>
      <c r="IF46" s="18"/>
      <c r="IG46" s="18"/>
      <c r="IH46" s="18"/>
      <c r="II46" s="18"/>
      <c r="IJ46" s="18"/>
      <c r="IK46" s="18"/>
      <c r="IL46" s="18"/>
      <c r="IM46" s="18"/>
      <c r="IN46" s="18"/>
      <c r="IO46" s="18"/>
      <c r="IP46" s="18"/>
      <c r="IQ46" s="18"/>
      <c r="IR46" s="18"/>
      <c r="IS46" s="18"/>
      <c r="IT46" s="18"/>
      <c r="IU46" s="18"/>
      <c r="IV46" s="18"/>
      <c r="IW46" s="18"/>
    </row>
    <row r="47" spans="1:257" s="59" customFormat="1" ht="20.100000000000001" customHeight="1" x14ac:dyDescent="0.2">
      <c r="A47" s="50"/>
      <c r="B47" s="51"/>
      <c r="C47" s="52"/>
      <c r="D47" s="53"/>
      <c r="E47" s="54"/>
      <c r="F47" s="55"/>
      <c r="G47" s="56"/>
      <c r="H47" s="55"/>
      <c r="I47" s="57"/>
      <c r="J47" s="55"/>
      <c r="K47" s="55"/>
      <c r="L47" s="55"/>
      <c r="M47" s="58"/>
      <c r="N47" s="72"/>
      <c r="O47" s="43"/>
      <c r="P47" s="14"/>
      <c r="Q47" s="14"/>
      <c r="R47" s="14"/>
      <c r="S47" s="20"/>
      <c r="T47" s="20"/>
      <c r="U47" s="13"/>
      <c r="V47" s="19"/>
      <c r="W47" s="19"/>
      <c r="X47" s="19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</row>
    <row r="48" spans="1:257" s="59" customFormat="1" ht="20.100000000000001" customHeight="1" x14ac:dyDescent="0.2">
      <c r="A48" s="50"/>
      <c r="B48" s="51"/>
      <c r="C48" s="52"/>
      <c r="D48" s="53"/>
      <c r="E48" s="54"/>
      <c r="F48" s="55"/>
      <c r="G48" s="56"/>
      <c r="H48" s="55"/>
      <c r="I48" s="57"/>
      <c r="J48" s="55"/>
      <c r="K48" s="55"/>
      <c r="L48" s="55"/>
      <c r="M48" s="58"/>
      <c r="N48" s="72"/>
      <c r="O48" s="43"/>
      <c r="P48" s="14"/>
      <c r="Q48" s="14"/>
      <c r="R48" s="14"/>
      <c r="S48" s="20"/>
      <c r="T48" s="20"/>
      <c r="U48" s="13"/>
      <c r="V48" s="19"/>
      <c r="W48" s="19"/>
      <c r="X48" s="19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8"/>
      <c r="HK48" s="18"/>
      <c r="HL48" s="18"/>
      <c r="HM48" s="18"/>
      <c r="HN48" s="18"/>
      <c r="HO48" s="18"/>
      <c r="HP48" s="18"/>
      <c r="HQ48" s="18"/>
      <c r="HR48" s="18"/>
      <c r="HS48" s="18"/>
      <c r="HT48" s="18"/>
      <c r="HU48" s="18"/>
      <c r="HV48" s="18"/>
      <c r="HW48" s="18"/>
      <c r="HX48" s="18"/>
      <c r="HY48" s="18"/>
      <c r="HZ48" s="18"/>
      <c r="IA48" s="18"/>
      <c r="IB48" s="18"/>
      <c r="IC48" s="18"/>
      <c r="ID48" s="18"/>
      <c r="IE48" s="18"/>
      <c r="IF48" s="18"/>
      <c r="IG48" s="18"/>
      <c r="IH48" s="18"/>
      <c r="II48" s="18"/>
      <c r="IJ48" s="18"/>
      <c r="IK48" s="18"/>
      <c r="IL48" s="18"/>
      <c r="IM48" s="18"/>
      <c r="IN48" s="18"/>
      <c r="IO48" s="18"/>
      <c r="IP48" s="18"/>
      <c r="IQ48" s="18"/>
      <c r="IR48" s="18"/>
      <c r="IS48" s="18"/>
      <c r="IT48" s="18"/>
      <c r="IU48" s="18"/>
      <c r="IV48" s="18"/>
      <c r="IW48" s="18"/>
    </row>
    <row r="49" spans="1:257" s="59" customFormat="1" ht="20.100000000000001" customHeight="1" x14ac:dyDescent="0.2">
      <c r="A49" s="50"/>
      <c r="B49" s="51"/>
      <c r="C49" s="52"/>
      <c r="D49" s="53"/>
      <c r="E49" s="54"/>
      <c r="F49" s="55"/>
      <c r="G49" s="56"/>
      <c r="H49" s="55"/>
      <c r="I49" s="57"/>
      <c r="J49" s="55"/>
      <c r="K49" s="55"/>
      <c r="L49" s="55"/>
      <c r="M49" s="58"/>
      <c r="N49" s="72"/>
      <c r="O49" s="43"/>
      <c r="P49" s="14"/>
      <c r="Q49" s="14"/>
      <c r="R49" s="14"/>
      <c r="S49" s="20"/>
      <c r="T49" s="20"/>
      <c r="U49" s="13"/>
      <c r="V49" s="19"/>
      <c r="W49" s="19"/>
      <c r="X49" s="19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8"/>
      <c r="HK49" s="18"/>
      <c r="HL49" s="18"/>
      <c r="HM49" s="18"/>
      <c r="HN49" s="18"/>
      <c r="HO49" s="18"/>
      <c r="HP49" s="18"/>
      <c r="HQ49" s="18"/>
      <c r="HR49" s="18"/>
      <c r="HS49" s="18"/>
      <c r="HT49" s="18"/>
      <c r="HU49" s="18"/>
      <c r="HV49" s="18"/>
      <c r="HW49" s="18"/>
      <c r="HX49" s="18"/>
      <c r="HY49" s="18"/>
      <c r="HZ49" s="18"/>
      <c r="IA49" s="18"/>
      <c r="IB49" s="18"/>
      <c r="IC49" s="18"/>
      <c r="ID49" s="18"/>
      <c r="IE49" s="18"/>
      <c r="IF49" s="18"/>
      <c r="IG49" s="18"/>
      <c r="IH49" s="18"/>
      <c r="II49" s="18"/>
      <c r="IJ49" s="18"/>
      <c r="IK49" s="18"/>
      <c r="IL49" s="18"/>
      <c r="IM49" s="18"/>
      <c r="IN49" s="18"/>
      <c r="IO49" s="18"/>
      <c r="IP49" s="18"/>
      <c r="IQ49" s="18"/>
      <c r="IR49" s="18"/>
      <c r="IS49" s="18"/>
      <c r="IT49" s="18"/>
      <c r="IU49" s="18"/>
      <c r="IV49" s="18"/>
      <c r="IW49" s="18"/>
    </row>
    <row r="50" spans="1:257" s="59" customFormat="1" ht="20.100000000000001" customHeight="1" x14ac:dyDescent="0.2">
      <c r="A50" s="50"/>
      <c r="B50" s="51"/>
      <c r="C50" s="52"/>
      <c r="D50" s="53"/>
      <c r="E50" s="54"/>
      <c r="F50" s="55"/>
      <c r="G50" s="56"/>
      <c r="H50" s="55"/>
      <c r="I50" s="57"/>
      <c r="J50" s="55"/>
      <c r="K50" s="55"/>
      <c r="L50" s="55"/>
      <c r="M50" s="58"/>
      <c r="N50" s="72"/>
      <c r="O50" s="43"/>
      <c r="P50" s="14"/>
      <c r="Q50" s="14"/>
      <c r="R50" s="14"/>
      <c r="S50" s="20"/>
      <c r="T50" s="20"/>
      <c r="U50" s="13"/>
      <c r="V50" s="19"/>
      <c r="W50" s="19"/>
      <c r="X50" s="19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8"/>
      <c r="HK50" s="18"/>
      <c r="HL50" s="18"/>
      <c r="HM50" s="18"/>
      <c r="HN50" s="18"/>
      <c r="HO50" s="18"/>
      <c r="HP50" s="18"/>
      <c r="HQ50" s="18"/>
      <c r="HR50" s="18"/>
      <c r="HS50" s="18"/>
      <c r="HT50" s="18"/>
      <c r="HU50" s="18"/>
      <c r="HV50" s="18"/>
      <c r="HW50" s="18"/>
      <c r="HX50" s="18"/>
      <c r="HY50" s="18"/>
      <c r="HZ50" s="18"/>
      <c r="IA50" s="18"/>
      <c r="IB50" s="18"/>
      <c r="IC50" s="18"/>
      <c r="ID50" s="18"/>
      <c r="IE50" s="18"/>
      <c r="IF50" s="18"/>
      <c r="IG50" s="18"/>
      <c r="IH50" s="18"/>
      <c r="II50" s="18"/>
      <c r="IJ50" s="18"/>
      <c r="IK50" s="18"/>
      <c r="IL50" s="18"/>
      <c r="IM50" s="18"/>
      <c r="IN50" s="18"/>
      <c r="IO50" s="18"/>
      <c r="IP50" s="18"/>
      <c r="IQ50" s="18"/>
      <c r="IR50" s="18"/>
      <c r="IS50" s="18"/>
      <c r="IT50" s="18"/>
      <c r="IU50" s="18"/>
      <c r="IV50" s="18"/>
      <c r="IW50" s="18"/>
    </row>
    <row r="51" spans="1:257" s="59" customFormat="1" ht="20.100000000000001" customHeight="1" x14ac:dyDescent="0.2">
      <c r="A51" s="50"/>
      <c r="B51" s="51"/>
      <c r="C51" s="52"/>
      <c r="D51" s="53"/>
      <c r="E51" s="54"/>
      <c r="F51" s="55"/>
      <c r="G51" s="56"/>
      <c r="H51" s="55"/>
      <c r="I51" s="57"/>
      <c r="J51" s="55"/>
      <c r="K51" s="55"/>
      <c r="L51" s="55"/>
      <c r="M51" s="58"/>
      <c r="N51" s="72"/>
      <c r="O51" s="43"/>
      <c r="P51" s="14"/>
      <c r="Q51" s="14"/>
      <c r="R51" s="14"/>
      <c r="S51" s="20"/>
      <c r="T51" s="20"/>
      <c r="U51" s="13"/>
      <c r="V51" s="19"/>
      <c r="W51" s="19"/>
      <c r="X51" s="19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  <c r="HT51" s="18"/>
      <c r="HU51" s="18"/>
      <c r="HV51" s="18"/>
      <c r="HW51" s="18"/>
      <c r="HX51" s="18"/>
      <c r="HY51" s="18"/>
      <c r="HZ51" s="18"/>
      <c r="IA51" s="18"/>
      <c r="IB51" s="18"/>
      <c r="IC51" s="18"/>
      <c r="ID51" s="18"/>
      <c r="IE51" s="18"/>
      <c r="IF51" s="18"/>
      <c r="IG51" s="18"/>
      <c r="IH51" s="18"/>
      <c r="II51" s="18"/>
      <c r="IJ51" s="18"/>
      <c r="IK51" s="18"/>
      <c r="IL51" s="18"/>
      <c r="IM51" s="18"/>
      <c r="IN51" s="18"/>
      <c r="IO51" s="18"/>
      <c r="IP51" s="18"/>
      <c r="IQ51" s="18"/>
      <c r="IR51" s="18"/>
      <c r="IS51" s="18"/>
      <c r="IT51" s="18"/>
      <c r="IU51" s="18"/>
      <c r="IV51" s="18"/>
      <c r="IW51" s="18"/>
    </row>
    <row r="52" spans="1:257" s="59" customFormat="1" ht="20.100000000000001" customHeight="1" x14ac:dyDescent="0.2">
      <c r="A52" s="50"/>
      <c r="B52" s="51"/>
      <c r="C52" s="52"/>
      <c r="D52" s="53"/>
      <c r="E52" s="54"/>
      <c r="F52" s="55"/>
      <c r="G52" s="56"/>
      <c r="H52" s="55"/>
      <c r="I52" s="57"/>
      <c r="J52" s="55"/>
      <c r="K52" s="55"/>
      <c r="L52" s="55"/>
      <c r="M52" s="58"/>
      <c r="N52" s="72"/>
      <c r="O52" s="43"/>
      <c r="P52" s="14"/>
      <c r="Q52" s="14"/>
      <c r="R52" s="14"/>
      <c r="S52" s="20"/>
      <c r="T52" s="20"/>
      <c r="U52" s="13"/>
      <c r="V52" s="19"/>
      <c r="W52" s="19"/>
      <c r="X52" s="19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  <c r="GT52" s="18"/>
      <c r="GU52" s="18"/>
      <c r="GV52" s="18"/>
      <c r="GW52" s="18"/>
      <c r="GX52" s="18"/>
      <c r="GY52" s="18"/>
      <c r="GZ52" s="18"/>
      <c r="HA52" s="18"/>
      <c r="HB52" s="18"/>
      <c r="HC52" s="18"/>
      <c r="HD52" s="18"/>
      <c r="HE52" s="18"/>
      <c r="HF52" s="18"/>
      <c r="HG52" s="18"/>
      <c r="HH52" s="18"/>
      <c r="HI52" s="18"/>
      <c r="HJ52" s="18"/>
      <c r="HK52" s="18"/>
      <c r="HL52" s="18"/>
      <c r="HM52" s="18"/>
      <c r="HN52" s="18"/>
      <c r="HO52" s="18"/>
      <c r="HP52" s="18"/>
      <c r="HQ52" s="18"/>
      <c r="HR52" s="18"/>
      <c r="HS52" s="18"/>
      <c r="HT52" s="18"/>
      <c r="HU52" s="18"/>
      <c r="HV52" s="18"/>
      <c r="HW52" s="18"/>
      <c r="HX52" s="18"/>
      <c r="HY52" s="18"/>
      <c r="HZ52" s="18"/>
      <c r="IA52" s="18"/>
      <c r="IB52" s="18"/>
      <c r="IC52" s="18"/>
      <c r="ID52" s="18"/>
      <c r="IE52" s="18"/>
      <c r="IF52" s="18"/>
      <c r="IG52" s="18"/>
      <c r="IH52" s="18"/>
      <c r="II52" s="18"/>
      <c r="IJ52" s="18"/>
      <c r="IK52" s="18"/>
      <c r="IL52" s="18"/>
      <c r="IM52" s="18"/>
      <c r="IN52" s="18"/>
      <c r="IO52" s="18"/>
      <c r="IP52" s="18"/>
      <c r="IQ52" s="18"/>
      <c r="IR52" s="18"/>
      <c r="IS52" s="18"/>
      <c r="IT52" s="18"/>
      <c r="IU52" s="18"/>
      <c r="IV52" s="18"/>
      <c r="IW52" s="18"/>
    </row>
    <row r="53" spans="1:257" s="59" customFormat="1" ht="20.100000000000001" customHeight="1" x14ac:dyDescent="0.2">
      <c r="A53" s="50"/>
      <c r="B53" s="51"/>
      <c r="C53" s="52"/>
      <c r="D53" s="53"/>
      <c r="E53" s="54"/>
      <c r="F53" s="55"/>
      <c r="G53" s="56"/>
      <c r="H53" s="55"/>
      <c r="I53" s="57"/>
      <c r="J53" s="55"/>
      <c r="K53" s="55"/>
      <c r="L53" s="55"/>
      <c r="M53" s="58"/>
      <c r="N53" s="72"/>
      <c r="O53" s="43"/>
      <c r="P53" s="14"/>
      <c r="Q53" s="14"/>
      <c r="R53" s="14"/>
      <c r="S53" s="20"/>
      <c r="T53" s="20"/>
      <c r="U53" s="13"/>
      <c r="V53" s="19"/>
      <c r="W53" s="19"/>
      <c r="X53" s="19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8"/>
      <c r="FK53" s="18"/>
      <c r="FL53" s="18"/>
      <c r="FM53" s="18"/>
      <c r="FN53" s="18"/>
      <c r="FO53" s="18"/>
      <c r="FP53" s="18"/>
      <c r="FQ53" s="18"/>
      <c r="FR53" s="18"/>
      <c r="FS53" s="18"/>
      <c r="FT53" s="18"/>
      <c r="FU53" s="18"/>
      <c r="FV53" s="18"/>
      <c r="FW53" s="18"/>
      <c r="FX53" s="18"/>
      <c r="FY53" s="18"/>
      <c r="FZ53" s="18"/>
      <c r="GA53" s="18"/>
      <c r="GB53" s="18"/>
      <c r="GC53" s="18"/>
      <c r="GD53" s="18"/>
      <c r="GE53" s="18"/>
      <c r="GF53" s="18"/>
      <c r="GG53" s="18"/>
      <c r="GH53" s="18"/>
      <c r="GI53" s="18"/>
      <c r="GJ53" s="18"/>
      <c r="GK53" s="18"/>
      <c r="GL53" s="18"/>
      <c r="GM53" s="18"/>
      <c r="GN53" s="18"/>
      <c r="GO53" s="18"/>
      <c r="GP53" s="18"/>
      <c r="GQ53" s="18"/>
      <c r="GR53" s="18"/>
      <c r="GS53" s="18"/>
      <c r="GT53" s="18"/>
      <c r="GU53" s="18"/>
      <c r="GV53" s="18"/>
      <c r="GW53" s="18"/>
      <c r="GX53" s="18"/>
      <c r="GY53" s="18"/>
      <c r="GZ53" s="18"/>
      <c r="HA53" s="18"/>
      <c r="HB53" s="18"/>
      <c r="HC53" s="18"/>
      <c r="HD53" s="18"/>
      <c r="HE53" s="18"/>
      <c r="HF53" s="18"/>
      <c r="HG53" s="18"/>
      <c r="HH53" s="18"/>
      <c r="HI53" s="18"/>
      <c r="HJ53" s="18"/>
      <c r="HK53" s="18"/>
      <c r="HL53" s="18"/>
      <c r="HM53" s="18"/>
      <c r="HN53" s="18"/>
      <c r="HO53" s="18"/>
      <c r="HP53" s="18"/>
      <c r="HQ53" s="18"/>
      <c r="HR53" s="18"/>
      <c r="HS53" s="18"/>
      <c r="HT53" s="18"/>
      <c r="HU53" s="18"/>
      <c r="HV53" s="18"/>
      <c r="HW53" s="18"/>
      <c r="HX53" s="18"/>
      <c r="HY53" s="18"/>
      <c r="HZ53" s="18"/>
      <c r="IA53" s="18"/>
      <c r="IB53" s="18"/>
      <c r="IC53" s="18"/>
      <c r="ID53" s="18"/>
      <c r="IE53" s="18"/>
      <c r="IF53" s="18"/>
      <c r="IG53" s="18"/>
      <c r="IH53" s="18"/>
      <c r="II53" s="18"/>
      <c r="IJ53" s="18"/>
      <c r="IK53" s="18"/>
      <c r="IL53" s="18"/>
      <c r="IM53" s="18"/>
      <c r="IN53" s="18"/>
      <c r="IO53" s="18"/>
      <c r="IP53" s="18"/>
      <c r="IQ53" s="18"/>
      <c r="IR53" s="18"/>
      <c r="IS53" s="18"/>
      <c r="IT53" s="18"/>
      <c r="IU53" s="18"/>
      <c r="IV53" s="18"/>
      <c r="IW53" s="18"/>
    </row>
    <row r="54" spans="1:257" s="59" customFormat="1" ht="20.100000000000001" customHeight="1" x14ac:dyDescent="0.2">
      <c r="A54" s="50"/>
      <c r="B54" s="51"/>
      <c r="C54" s="52"/>
      <c r="D54" s="53"/>
      <c r="E54" s="54"/>
      <c r="F54" s="55"/>
      <c r="G54" s="56"/>
      <c r="H54" s="55"/>
      <c r="I54" s="57"/>
      <c r="J54" s="55"/>
      <c r="K54" s="55"/>
      <c r="L54" s="55"/>
      <c r="M54" s="58"/>
      <c r="N54" s="72"/>
      <c r="O54" s="43"/>
      <c r="P54" s="14"/>
      <c r="Q54" s="14"/>
      <c r="R54" s="14"/>
      <c r="S54" s="20"/>
      <c r="T54" s="20"/>
      <c r="U54" s="13"/>
      <c r="V54" s="19"/>
      <c r="W54" s="19"/>
      <c r="X54" s="19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18"/>
      <c r="GL54" s="18"/>
      <c r="GM54" s="18"/>
      <c r="GN54" s="18"/>
      <c r="GO54" s="18"/>
      <c r="GP54" s="18"/>
      <c r="GQ54" s="18"/>
      <c r="GR54" s="18"/>
      <c r="GS54" s="18"/>
      <c r="GT54" s="18"/>
      <c r="GU54" s="18"/>
      <c r="GV54" s="18"/>
      <c r="GW54" s="18"/>
      <c r="GX54" s="18"/>
      <c r="GY54" s="18"/>
      <c r="GZ54" s="18"/>
      <c r="HA54" s="18"/>
      <c r="HB54" s="18"/>
      <c r="HC54" s="18"/>
      <c r="HD54" s="18"/>
      <c r="HE54" s="18"/>
      <c r="HF54" s="18"/>
      <c r="HG54" s="18"/>
      <c r="HH54" s="18"/>
      <c r="HI54" s="18"/>
      <c r="HJ54" s="18"/>
      <c r="HK54" s="18"/>
      <c r="HL54" s="18"/>
      <c r="HM54" s="18"/>
      <c r="HN54" s="18"/>
      <c r="HO54" s="18"/>
      <c r="HP54" s="18"/>
      <c r="HQ54" s="18"/>
      <c r="HR54" s="18"/>
      <c r="HS54" s="18"/>
      <c r="HT54" s="18"/>
      <c r="HU54" s="18"/>
      <c r="HV54" s="18"/>
      <c r="HW54" s="18"/>
      <c r="HX54" s="18"/>
      <c r="HY54" s="18"/>
      <c r="HZ54" s="18"/>
      <c r="IA54" s="18"/>
      <c r="IB54" s="18"/>
      <c r="IC54" s="18"/>
      <c r="ID54" s="18"/>
      <c r="IE54" s="18"/>
      <c r="IF54" s="18"/>
      <c r="IG54" s="18"/>
      <c r="IH54" s="18"/>
      <c r="II54" s="18"/>
      <c r="IJ54" s="18"/>
      <c r="IK54" s="18"/>
      <c r="IL54" s="18"/>
      <c r="IM54" s="18"/>
      <c r="IN54" s="18"/>
      <c r="IO54" s="18"/>
      <c r="IP54" s="18"/>
      <c r="IQ54" s="18"/>
      <c r="IR54" s="18"/>
      <c r="IS54" s="18"/>
      <c r="IT54" s="18"/>
      <c r="IU54" s="18"/>
      <c r="IV54" s="18"/>
      <c r="IW54" s="18"/>
    </row>
    <row r="55" spans="1:257" s="59" customFormat="1" ht="20.100000000000001" customHeight="1" x14ac:dyDescent="0.2">
      <c r="A55" s="50"/>
      <c r="B55" s="51"/>
      <c r="C55" s="52"/>
      <c r="D55" s="53"/>
      <c r="E55" s="54"/>
      <c r="F55" s="55"/>
      <c r="G55" s="56"/>
      <c r="H55" s="55"/>
      <c r="I55" s="57"/>
      <c r="J55" s="55"/>
      <c r="K55" s="55"/>
      <c r="L55" s="55"/>
      <c r="M55" s="58"/>
      <c r="N55" s="72"/>
      <c r="O55" s="43"/>
      <c r="P55" s="14"/>
      <c r="Q55" s="14"/>
      <c r="R55" s="14"/>
      <c r="S55" s="20"/>
      <c r="T55" s="20"/>
      <c r="U55" s="13"/>
      <c r="V55" s="19"/>
      <c r="W55" s="19"/>
      <c r="X55" s="19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  <c r="FF55" s="18"/>
      <c r="FG55" s="18"/>
      <c r="FH55" s="18"/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  <c r="GK55" s="18"/>
      <c r="GL55" s="18"/>
      <c r="GM55" s="18"/>
      <c r="GN55" s="18"/>
      <c r="GO55" s="18"/>
      <c r="GP55" s="18"/>
      <c r="GQ55" s="18"/>
      <c r="GR55" s="18"/>
      <c r="GS55" s="18"/>
      <c r="GT55" s="18"/>
      <c r="GU55" s="18"/>
      <c r="GV55" s="18"/>
      <c r="GW55" s="18"/>
      <c r="GX55" s="18"/>
      <c r="GY55" s="18"/>
      <c r="GZ55" s="18"/>
      <c r="HA55" s="18"/>
      <c r="HB55" s="18"/>
      <c r="HC55" s="18"/>
      <c r="HD55" s="18"/>
      <c r="HE55" s="18"/>
      <c r="HF55" s="18"/>
      <c r="HG55" s="18"/>
      <c r="HH55" s="18"/>
      <c r="HI55" s="18"/>
      <c r="HJ55" s="18"/>
      <c r="HK55" s="18"/>
      <c r="HL55" s="18"/>
      <c r="HM55" s="18"/>
      <c r="HN55" s="18"/>
      <c r="HO55" s="18"/>
      <c r="HP55" s="18"/>
      <c r="HQ55" s="18"/>
      <c r="HR55" s="18"/>
      <c r="HS55" s="18"/>
      <c r="HT55" s="18"/>
      <c r="HU55" s="18"/>
      <c r="HV55" s="18"/>
      <c r="HW55" s="18"/>
      <c r="HX55" s="18"/>
      <c r="HY55" s="18"/>
      <c r="HZ55" s="18"/>
      <c r="IA55" s="18"/>
      <c r="IB55" s="18"/>
      <c r="IC55" s="18"/>
      <c r="ID55" s="18"/>
      <c r="IE55" s="18"/>
      <c r="IF55" s="18"/>
      <c r="IG55" s="18"/>
      <c r="IH55" s="18"/>
      <c r="II55" s="18"/>
      <c r="IJ55" s="18"/>
      <c r="IK55" s="18"/>
      <c r="IL55" s="18"/>
      <c r="IM55" s="18"/>
      <c r="IN55" s="18"/>
      <c r="IO55" s="18"/>
      <c r="IP55" s="18"/>
      <c r="IQ55" s="18"/>
      <c r="IR55" s="18"/>
      <c r="IS55" s="18"/>
      <c r="IT55" s="18"/>
      <c r="IU55" s="18"/>
      <c r="IV55" s="18"/>
      <c r="IW55" s="18"/>
    </row>
    <row r="56" spans="1:257" s="59" customFormat="1" ht="20.100000000000001" customHeight="1" x14ac:dyDescent="0.2">
      <c r="A56" s="50"/>
      <c r="B56" s="51"/>
      <c r="C56" s="52"/>
      <c r="D56" s="53"/>
      <c r="E56" s="54"/>
      <c r="F56" s="55"/>
      <c r="G56" s="56"/>
      <c r="H56" s="55"/>
      <c r="I56" s="57"/>
      <c r="J56" s="55"/>
      <c r="K56" s="55"/>
      <c r="L56" s="55"/>
      <c r="M56" s="58"/>
      <c r="N56" s="72"/>
      <c r="O56" s="43"/>
      <c r="P56" s="14"/>
      <c r="Q56" s="14"/>
      <c r="R56" s="14"/>
      <c r="S56" s="20"/>
      <c r="T56" s="20"/>
      <c r="U56" s="13"/>
      <c r="V56" s="19"/>
      <c r="W56" s="19"/>
      <c r="X56" s="19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  <c r="HT56" s="18"/>
      <c r="HU56" s="18"/>
      <c r="HV56" s="18"/>
      <c r="HW56" s="18"/>
      <c r="HX56" s="18"/>
      <c r="HY56" s="18"/>
      <c r="HZ56" s="18"/>
      <c r="IA56" s="18"/>
      <c r="IB56" s="18"/>
      <c r="IC56" s="18"/>
      <c r="ID56" s="18"/>
      <c r="IE56" s="18"/>
      <c r="IF56" s="18"/>
      <c r="IG56" s="18"/>
      <c r="IH56" s="18"/>
      <c r="II56" s="18"/>
      <c r="IJ56" s="18"/>
      <c r="IK56" s="18"/>
      <c r="IL56" s="18"/>
      <c r="IM56" s="18"/>
      <c r="IN56" s="18"/>
      <c r="IO56" s="18"/>
      <c r="IP56" s="18"/>
      <c r="IQ56" s="18"/>
      <c r="IR56" s="18"/>
      <c r="IS56" s="18"/>
      <c r="IT56" s="18"/>
      <c r="IU56" s="18"/>
      <c r="IV56" s="18"/>
      <c r="IW56" s="18"/>
    </row>
    <row r="57" spans="1:257" s="59" customFormat="1" ht="20.100000000000001" customHeight="1" x14ac:dyDescent="0.2">
      <c r="A57" s="50"/>
      <c r="B57" s="51"/>
      <c r="C57" s="52"/>
      <c r="D57" s="53"/>
      <c r="E57" s="54"/>
      <c r="F57" s="55"/>
      <c r="G57" s="56"/>
      <c r="H57" s="55"/>
      <c r="I57" s="57"/>
      <c r="J57" s="55"/>
      <c r="K57" s="55"/>
      <c r="L57" s="55"/>
      <c r="M57" s="58"/>
      <c r="N57" s="72"/>
      <c r="O57" s="43"/>
      <c r="P57" s="14"/>
      <c r="Q57" s="14"/>
      <c r="R57" s="14"/>
      <c r="S57" s="20"/>
      <c r="T57" s="20"/>
      <c r="U57" s="13"/>
      <c r="V57" s="19"/>
      <c r="W57" s="19"/>
      <c r="X57" s="19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  <c r="HT57" s="18"/>
      <c r="HU57" s="18"/>
      <c r="HV57" s="18"/>
      <c r="HW57" s="18"/>
      <c r="HX57" s="18"/>
      <c r="HY57" s="18"/>
      <c r="HZ57" s="18"/>
      <c r="IA57" s="18"/>
      <c r="IB57" s="18"/>
      <c r="IC57" s="18"/>
      <c r="ID57" s="18"/>
      <c r="IE57" s="18"/>
      <c r="IF57" s="18"/>
      <c r="IG57" s="18"/>
      <c r="IH57" s="18"/>
      <c r="II57" s="18"/>
      <c r="IJ57" s="18"/>
      <c r="IK57" s="18"/>
      <c r="IL57" s="18"/>
      <c r="IM57" s="18"/>
      <c r="IN57" s="18"/>
      <c r="IO57" s="18"/>
      <c r="IP57" s="18"/>
      <c r="IQ57" s="18"/>
      <c r="IR57" s="18"/>
      <c r="IS57" s="18"/>
      <c r="IT57" s="18"/>
      <c r="IU57" s="18"/>
      <c r="IV57" s="18"/>
      <c r="IW57" s="18"/>
    </row>
    <row r="58" spans="1:257" s="59" customFormat="1" ht="20.100000000000001" customHeight="1" x14ac:dyDescent="0.2">
      <c r="A58" s="50"/>
      <c r="B58" s="51"/>
      <c r="C58" s="52"/>
      <c r="D58" s="53"/>
      <c r="E58" s="54"/>
      <c r="F58" s="55"/>
      <c r="G58" s="56"/>
      <c r="H58" s="55"/>
      <c r="I58" s="57"/>
      <c r="J58" s="55"/>
      <c r="K58" s="55"/>
      <c r="L58" s="55"/>
      <c r="M58" s="58"/>
      <c r="N58" s="72"/>
      <c r="O58" s="43"/>
      <c r="P58" s="14"/>
      <c r="Q58" s="14"/>
      <c r="R58" s="14"/>
      <c r="S58" s="20"/>
      <c r="T58" s="20"/>
      <c r="U58" s="13"/>
      <c r="V58" s="19"/>
      <c r="W58" s="19"/>
      <c r="X58" s="19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  <c r="GT58" s="18"/>
      <c r="GU58" s="18"/>
      <c r="GV58" s="18"/>
      <c r="GW58" s="18"/>
      <c r="GX58" s="18"/>
      <c r="GY58" s="18"/>
      <c r="GZ58" s="18"/>
      <c r="HA58" s="18"/>
      <c r="HB58" s="18"/>
      <c r="HC58" s="18"/>
      <c r="HD58" s="18"/>
      <c r="HE58" s="18"/>
      <c r="HF58" s="18"/>
      <c r="HG58" s="18"/>
      <c r="HH58" s="18"/>
      <c r="HI58" s="18"/>
      <c r="HJ58" s="18"/>
      <c r="HK58" s="18"/>
      <c r="HL58" s="18"/>
      <c r="HM58" s="18"/>
      <c r="HN58" s="18"/>
      <c r="HO58" s="18"/>
      <c r="HP58" s="18"/>
      <c r="HQ58" s="18"/>
      <c r="HR58" s="18"/>
      <c r="HS58" s="18"/>
      <c r="HT58" s="18"/>
      <c r="HU58" s="18"/>
      <c r="HV58" s="18"/>
      <c r="HW58" s="18"/>
      <c r="HX58" s="18"/>
      <c r="HY58" s="18"/>
      <c r="HZ58" s="18"/>
      <c r="IA58" s="18"/>
      <c r="IB58" s="18"/>
      <c r="IC58" s="18"/>
      <c r="ID58" s="18"/>
      <c r="IE58" s="18"/>
      <c r="IF58" s="18"/>
      <c r="IG58" s="18"/>
      <c r="IH58" s="18"/>
      <c r="II58" s="18"/>
      <c r="IJ58" s="18"/>
      <c r="IK58" s="18"/>
      <c r="IL58" s="18"/>
      <c r="IM58" s="18"/>
      <c r="IN58" s="18"/>
      <c r="IO58" s="18"/>
      <c r="IP58" s="18"/>
      <c r="IQ58" s="18"/>
      <c r="IR58" s="18"/>
      <c r="IS58" s="18"/>
      <c r="IT58" s="18"/>
      <c r="IU58" s="18"/>
      <c r="IV58" s="18"/>
      <c r="IW58" s="18"/>
    </row>
    <row r="59" spans="1:257" s="59" customFormat="1" ht="20.100000000000001" customHeight="1" x14ac:dyDescent="0.2">
      <c r="A59" s="50"/>
      <c r="B59" s="51"/>
      <c r="C59" s="52"/>
      <c r="D59" s="53"/>
      <c r="E59" s="54"/>
      <c r="F59" s="55"/>
      <c r="G59" s="56"/>
      <c r="H59" s="55"/>
      <c r="I59" s="57"/>
      <c r="J59" s="55"/>
      <c r="K59" s="55"/>
      <c r="L59" s="55"/>
      <c r="M59" s="58"/>
      <c r="N59" s="72"/>
      <c r="O59" s="43"/>
      <c r="P59" s="14"/>
      <c r="Q59" s="14"/>
      <c r="R59" s="14"/>
      <c r="S59" s="20"/>
      <c r="T59" s="20"/>
      <c r="U59" s="13"/>
      <c r="V59" s="19"/>
      <c r="W59" s="19"/>
      <c r="X59" s="19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  <c r="HH59" s="18"/>
      <c r="HI59" s="18"/>
      <c r="HJ59" s="18"/>
      <c r="HK59" s="18"/>
      <c r="HL59" s="18"/>
      <c r="HM59" s="18"/>
      <c r="HN59" s="18"/>
      <c r="HO59" s="18"/>
      <c r="HP59" s="18"/>
      <c r="HQ59" s="18"/>
      <c r="HR59" s="18"/>
      <c r="HS59" s="18"/>
      <c r="HT59" s="18"/>
      <c r="HU59" s="18"/>
      <c r="HV59" s="18"/>
      <c r="HW59" s="18"/>
      <c r="HX59" s="18"/>
      <c r="HY59" s="18"/>
      <c r="HZ59" s="18"/>
      <c r="IA59" s="18"/>
      <c r="IB59" s="18"/>
      <c r="IC59" s="18"/>
      <c r="ID59" s="18"/>
      <c r="IE59" s="18"/>
      <c r="IF59" s="18"/>
      <c r="IG59" s="18"/>
      <c r="IH59" s="18"/>
      <c r="II59" s="18"/>
      <c r="IJ59" s="18"/>
      <c r="IK59" s="18"/>
      <c r="IL59" s="18"/>
      <c r="IM59" s="18"/>
      <c r="IN59" s="18"/>
      <c r="IO59" s="18"/>
      <c r="IP59" s="18"/>
      <c r="IQ59" s="18"/>
      <c r="IR59" s="18"/>
      <c r="IS59" s="18"/>
      <c r="IT59" s="18"/>
      <c r="IU59" s="18"/>
      <c r="IV59" s="18"/>
      <c r="IW59" s="18"/>
    </row>
    <row r="60" spans="1:257" s="59" customFormat="1" ht="20.100000000000001" customHeight="1" x14ac:dyDescent="0.2">
      <c r="A60" s="50"/>
      <c r="B60" s="51"/>
      <c r="C60" s="52"/>
      <c r="D60" s="53"/>
      <c r="E60" s="54"/>
      <c r="F60" s="55"/>
      <c r="G60" s="56"/>
      <c r="H60" s="55"/>
      <c r="I60" s="57"/>
      <c r="J60" s="55"/>
      <c r="K60" s="55"/>
      <c r="L60" s="55"/>
      <c r="M60" s="58"/>
      <c r="N60" s="72"/>
      <c r="O60" s="43"/>
      <c r="P60" s="14"/>
      <c r="Q60" s="14"/>
      <c r="R60" s="14"/>
      <c r="S60" s="20"/>
      <c r="T60" s="20"/>
      <c r="U60" s="13"/>
      <c r="V60" s="19"/>
      <c r="W60" s="19"/>
      <c r="X60" s="19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18"/>
      <c r="GL60" s="18"/>
      <c r="GM60" s="18"/>
      <c r="GN60" s="18"/>
      <c r="GO60" s="18"/>
      <c r="GP60" s="18"/>
      <c r="GQ60" s="18"/>
      <c r="GR60" s="18"/>
      <c r="GS60" s="18"/>
      <c r="GT60" s="18"/>
      <c r="GU60" s="18"/>
      <c r="GV60" s="18"/>
      <c r="GW60" s="18"/>
      <c r="GX60" s="18"/>
      <c r="GY60" s="18"/>
      <c r="GZ60" s="18"/>
      <c r="HA60" s="18"/>
      <c r="HB60" s="18"/>
      <c r="HC60" s="18"/>
      <c r="HD60" s="18"/>
      <c r="HE60" s="18"/>
      <c r="HF60" s="18"/>
      <c r="HG60" s="18"/>
      <c r="HH60" s="18"/>
      <c r="HI60" s="18"/>
      <c r="HJ60" s="18"/>
      <c r="HK60" s="18"/>
      <c r="HL60" s="18"/>
      <c r="HM60" s="18"/>
      <c r="HN60" s="18"/>
      <c r="HO60" s="18"/>
      <c r="HP60" s="18"/>
      <c r="HQ60" s="18"/>
      <c r="HR60" s="18"/>
      <c r="HS60" s="18"/>
      <c r="HT60" s="18"/>
      <c r="HU60" s="18"/>
      <c r="HV60" s="18"/>
      <c r="HW60" s="18"/>
      <c r="HX60" s="18"/>
      <c r="HY60" s="18"/>
      <c r="HZ60" s="18"/>
      <c r="IA60" s="18"/>
      <c r="IB60" s="18"/>
      <c r="IC60" s="18"/>
      <c r="ID60" s="18"/>
      <c r="IE60" s="18"/>
      <c r="IF60" s="18"/>
      <c r="IG60" s="18"/>
      <c r="IH60" s="18"/>
      <c r="II60" s="18"/>
      <c r="IJ60" s="18"/>
      <c r="IK60" s="18"/>
      <c r="IL60" s="18"/>
      <c r="IM60" s="18"/>
      <c r="IN60" s="18"/>
      <c r="IO60" s="18"/>
      <c r="IP60" s="18"/>
      <c r="IQ60" s="18"/>
      <c r="IR60" s="18"/>
      <c r="IS60" s="18"/>
      <c r="IT60" s="18"/>
      <c r="IU60" s="18"/>
      <c r="IV60" s="18"/>
      <c r="IW60" s="18"/>
    </row>
    <row r="61" spans="1:257" s="59" customFormat="1" ht="20.100000000000001" customHeight="1" x14ac:dyDescent="0.2">
      <c r="A61" s="50"/>
      <c r="B61" s="51"/>
      <c r="C61" s="52"/>
      <c r="D61" s="53"/>
      <c r="E61" s="54"/>
      <c r="F61" s="55"/>
      <c r="G61" s="56"/>
      <c r="H61" s="55"/>
      <c r="I61" s="57"/>
      <c r="J61" s="55"/>
      <c r="K61" s="55"/>
      <c r="L61" s="55"/>
      <c r="M61" s="58"/>
      <c r="N61" s="72"/>
      <c r="O61" s="43"/>
      <c r="P61" s="14"/>
      <c r="Q61" s="14"/>
      <c r="R61" s="14"/>
      <c r="S61" s="20"/>
      <c r="T61" s="20"/>
      <c r="U61" s="13"/>
      <c r="V61" s="19"/>
      <c r="W61" s="19"/>
      <c r="X61" s="19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  <c r="FF61" s="18"/>
      <c r="FG61" s="18"/>
      <c r="FH61" s="18"/>
      <c r="FI61" s="18"/>
      <c r="FJ61" s="18"/>
      <c r="FK61" s="18"/>
      <c r="FL61" s="18"/>
      <c r="FM61" s="18"/>
      <c r="FN61" s="18"/>
      <c r="FO61" s="18"/>
      <c r="FP61" s="18"/>
      <c r="FQ61" s="18"/>
      <c r="FR61" s="18"/>
      <c r="FS61" s="18"/>
      <c r="FT61" s="18"/>
      <c r="FU61" s="18"/>
      <c r="FV61" s="18"/>
      <c r="FW61" s="18"/>
      <c r="FX61" s="18"/>
      <c r="FY61" s="18"/>
      <c r="FZ61" s="18"/>
      <c r="GA61" s="18"/>
      <c r="GB61" s="18"/>
      <c r="GC61" s="18"/>
      <c r="GD61" s="18"/>
      <c r="GE61" s="18"/>
      <c r="GF61" s="18"/>
      <c r="GG61" s="18"/>
      <c r="GH61" s="18"/>
      <c r="GI61" s="18"/>
      <c r="GJ61" s="18"/>
      <c r="GK61" s="18"/>
      <c r="GL61" s="18"/>
      <c r="GM61" s="18"/>
      <c r="GN61" s="18"/>
      <c r="GO61" s="18"/>
      <c r="GP61" s="18"/>
      <c r="GQ61" s="18"/>
      <c r="GR61" s="18"/>
      <c r="GS61" s="18"/>
      <c r="GT61" s="18"/>
      <c r="GU61" s="18"/>
      <c r="GV61" s="18"/>
      <c r="GW61" s="18"/>
      <c r="GX61" s="18"/>
      <c r="GY61" s="18"/>
      <c r="GZ61" s="18"/>
      <c r="HA61" s="18"/>
      <c r="HB61" s="18"/>
      <c r="HC61" s="18"/>
      <c r="HD61" s="18"/>
      <c r="HE61" s="18"/>
      <c r="HF61" s="18"/>
      <c r="HG61" s="18"/>
      <c r="HH61" s="18"/>
      <c r="HI61" s="18"/>
      <c r="HJ61" s="18"/>
      <c r="HK61" s="18"/>
      <c r="HL61" s="18"/>
      <c r="HM61" s="18"/>
      <c r="HN61" s="18"/>
      <c r="HO61" s="18"/>
      <c r="HP61" s="18"/>
      <c r="HQ61" s="18"/>
      <c r="HR61" s="18"/>
      <c r="HS61" s="18"/>
      <c r="HT61" s="18"/>
      <c r="HU61" s="18"/>
      <c r="HV61" s="18"/>
      <c r="HW61" s="18"/>
      <c r="HX61" s="18"/>
      <c r="HY61" s="18"/>
      <c r="HZ61" s="18"/>
      <c r="IA61" s="18"/>
      <c r="IB61" s="18"/>
      <c r="IC61" s="18"/>
      <c r="ID61" s="18"/>
      <c r="IE61" s="18"/>
      <c r="IF61" s="18"/>
      <c r="IG61" s="18"/>
      <c r="IH61" s="18"/>
      <c r="II61" s="18"/>
      <c r="IJ61" s="18"/>
      <c r="IK61" s="18"/>
      <c r="IL61" s="18"/>
      <c r="IM61" s="18"/>
      <c r="IN61" s="18"/>
      <c r="IO61" s="18"/>
      <c r="IP61" s="18"/>
      <c r="IQ61" s="18"/>
      <c r="IR61" s="18"/>
      <c r="IS61" s="18"/>
      <c r="IT61" s="18"/>
      <c r="IU61" s="18"/>
      <c r="IV61" s="18"/>
      <c r="IW61" s="18"/>
    </row>
    <row r="62" spans="1:257" s="59" customFormat="1" ht="20.100000000000001" customHeight="1" x14ac:dyDescent="0.2">
      <c r="A62" s="50"/>
      <c r="B62" s="51"/>
      <c r="C62" s="52"/>
      <c r="D62" s="53"/>
      <c r="E62" s="54"/>
      <c r="F62" s="55"/>
      <c r="G62" s="56"/>
      <c r="H62" s="55"/>
      <c r="I62" s="57"/>
      <c r="J62" s="55"/>
      <c r="K62" s="55"/>
      <c r="L62" s="55"/>
      <c r="M62" s="58"/>
      <c r="N62" s="72"/>
      <c r="O62" s="43"/>
      <c r="P62" s="14"/>
      <c r="Q62" s="14"/>
      <c r="R62" s="14"/>
      <c r="S62" s="20"/>
      <c r="T62" s="20"/>
      <c r="U62" s="13"/>
      <c r="V62" s="19"/>
      <c r="W62" s="19"/>
      <c r="X62" s="19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  <c r="GT62" s="18"/>
      <c r="GU62" s="18"/>
      <c r="GV62" s="18"/>
      <c r="GW62" s="18"/>
      <c r="GX62" s="18"/>
      <c r="GY62" s="18"/>
      <c r="GZ62" s="18"/>
      <c r="HA62" s="18"/>
      <c r="HB62" s="18"/>
      <c r="HC62" s="18"/>
      <c r="HD62" s="18"/>
      <c r="HE62" s="18"/>
      <c r="HF62" s="18"/>
      <c r="HG62" s="18"/>
      <c r="HH62" s="18"/>
      <c r="HI62" s="18"/>
      <c r="HJ62" s="18"/>
      <c r="HK62" s="18"/>
      <c r="HL62" s="18"/>
      <c r="HM62" s="18"/>
      <c r="HN62" s="18"/>
      <c r="HO62" s="18"/>
      <c r="HP62" s="18"/>
      <c r="HQ62" s="18"/>
      <c r="HR62" s="18"/>
      <c r="HS62" s="18"/>
      <c r="HT62" s="18"/>
      <c r="HU62" s="18"/>
      <c r="HV62" s="18"/>
      <c r="HW62" s="18"/>
      <c r="HX62" s="18"/>
      <c r="HY62" s="18"/>
      <c r="HZ62" s="18"/>
      <c r="IA62" s="18"/>
      <c r="IB62" s="18"/>
      <c r="IC62" s="18"/>
      <c r="ID62" s="18"/>
      <c r="IE62" s="18"/>
      <c r="IF62" s="18"/>
      <c r="IG62" s="18"/>
      <c r="IH62" s="18"/>
      <c r="II62" s="18"/>
      <c r="IJ62" s="18"/>
      <c r="IK62" s="18"/>
      <c r="IL62" s="18"/>
      <c r="IM62" s="18"/>
      <c r="IN62" s="18"/>
      <c r="IO62" s="18"/>
      <c r="IP62" s="18"/>
      <c r="IQ62" s="18"/>
      <c r="IR62" s="18"/>
      <c r="IS62" s="18"/>
      <c r="IT62" s="18"/>
      <c r="IU62" s="18"/>
      <c r="IV62" s="18"/>
      <c r="IW62" s="18"/>
    </row>
    <row r="63" spans="1:257" s="59" customFormat="1" ht="20.100000000000001" customHeight="1" x14ac:dyDescent="0.2">
      <c r="A63" s="50"/>
      <c r="B63" s="51"/>
      <c r="C63" s="52"/>
      <c r="D63" s="53"/>
      <c r="E63" s="54"/>
      <c r="F63" s="55"/>
      <c r="G63" s="56"/>
      <c r="H63" s="55"/>
      <c r="I63" s="57"/>
      <c r="J63" s="55"/>
      <c r="K63" s="55"/>
      <c r="L63" s="55"/>
      <c r="M63" s="58"/>
      <c r="N63" s="72"/>
      <c r="O63" s="43"/>
      <c r="P63" s="14"/>
      <c r="Q63" s="14"/>
      <c r="R63" s="14"/>
      <c r="S63" s="20"/>
      <c r="T63" s="20"/>
      <c r="U63" s="13"/>
      <c r="V63" s="19"/>
      <c r="W63" s="19"/>
      <c r="X63" s="19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  <c r="HT63" s="18"/>
      <c r="HU63" s="18"/>
      <c r="HV63" s="18"/>
      <c r="HW63" s="18"/>
      <c r="HX63" s="18"/>
      <c r="HY63" s="18"/>
      <c r="HZ63" s="18"/>
      <c r="IA63" s="18"/>
      <c r="IB63" s="18"/>
      <c r="IC63" s="18"/>
      <c r="ID63" s="18"/>
      <c r="IE63" s="18"/>
      <c r="IF63" s="18"/>
      <c r="IG63" s="18"/>
      <c r="IH63" s="18"/>
      <c r="II63" s="18"/>
      <c r="IJ63" s="18"/>
      <c r="IK63" s="18"/>
      <c r="IL63" s="18"/>
      <c r="IM63" s="18"/>
      <c r="IN63" s="18"/>
      <c r="IO63" s="18"/>
      <c r="IP63" s="18"/>
      <c r="IQ63" s="18"/>
      <c r="IR63" s="18"/>
      <c r="IS63" s="18"/>
      <c r="IT63" s="18"/>
      <c r="IU63" s="18"/>
      <c r="IV63" s="18"/>
      <c r="IW63" s="18"/>
    </row>
    <row r="64" spans="1:257" s="59" customFormat="1" ht="20.100000000000001" customHeight="1" x14ac:dyDescent="0.2">
      <c r="A64" s="50"/>
      <c r="B64" s="51"/>
      <c r="C64" s="52"/>
      <c r="D64" s="53"/>
      <c r="E64" s="54"/>
      <c r="F64" s="55"/>
      <c r="G64" s="56"/>
      <c r="H64" s="55"/>
      <c r="I64" s="57"/>
      <c r="J64" s="55"/>
      <c r="K64" s="55"/>
      <c r="L64" s="55"/>
      <c r="M64" s="58"/>
      <c r="N64" s="72"/>
      <c r="O64" s="43"/>
      <c r="P64" s="14"/>
      <c r="Q64" s="14"/>
      <c r="R64" s="14"/>
      <c r="S64" s="20"/>
      <c r="T64" s="20"/>
      <c r="U64" s="13"/>
      <c r="V64" s="19"/>
      <c r="W64" s="19"/>
      <c r="X64" s="19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8"/>
      <c r="FY64" s="18"/>
      <c r="FZ64" s="18"/>
      <c r="GA64" s="18"/>
      <c r="GB64" s="18"/>
      <c r="GC64" s="18"/>
      <c r="GD64" s="18"/>
      <c r="GE64" s="18"/>
      <c r="GF64" s="18"/>
      <c r="GG64" s="18"/>
      <c r="GH64" s="18"/>
      <c r="GI64" s="18"/>
      <c r="GJ64" s="18"/>
      <c r="GK64" s="18"/>
      <c r="GL64" s="18"/>
      <c r="GM64" s="18"/>
      <c r="GN64" s="18"/>
      <c r="GO64" s="18"/>
      <c r="GP64" s="18"/>
      <c r="GQ64" s="18"/>
      <c r="GR64" s="18"/>
      <c r="GS64" s="18"/>
      <c r="GT64" s="18"/>
      <c r="GU64" s="18"/>
      <c r="GV64" s="18"/>
      <c r="GW64" s="18"/>
      <c r="GX64" s="18"/>
      <c r="GY64" s="18"/>
      <c r="GZ64" s="18"/>
      <c r="HA64" s="18"/>
      <c r="HB64" s="18"/>
      <c r="HC64" s="18"/>
      <c r="HD64" s="18"/>
      <c r="HE64" s="18"/>
      <c r="HF64" s="18"/>
      <c r="HG64" s="18"/>
      <c r="HH64" s="18"/>
      <c r="HI64" s="18"/>
      <c r="HJ64" s="18"/>
      <c r="HK64" s="18"/>
      <c r="HL64" s="18"/>
      <c r="HM64" s="18"/>
      <c r="HN64" s="18"/>
      <c r="HO64" s="18"/>
      <c r="HP64" s="18"/>
      <c r="HQ64" s="18"/>
      <c r="HR64" s="18"/>
      <c r="HS64" s="18"/>
      <c r="HT64" s="18"/>
      <c r="HU64" s="18"/>
      <c r="HV64" s="18"/>
      <c r="HW64" s="18"/>
      <c r="HX64" s="18"/>
      <c r="HY64" s="18"/>
      <c r="HZ64" s="18"/>
      <c r="IA64" s="18"/>
      <c r="IB64" s="18"/>
      <c r="IC64" s="18"/>
      <c r="ID64" s="18"/>
      <c r="IE64" s="18"/>
      <c r="IF64" s="18"/>
      <c r="IG64" s="18"/>
      <c r="IH64" s="18"/>
      <c r="II64" s="18"/>
      <c r="IJ64" s="18"/>
      <c r="IK64" s="18"/>
      <c r="IL64" s="18"/>
      <c r="IM64" s="18"/>
      <c r="IN64" s="18"/>
      <c r="IO64" s="18"/>
      <c r="IP64" s="18"/>
      <c r="IQ64" s="18"/>
      <c r="IR64" s="18"/>
      <c r="IS64" s="18"/>
      <c r="IT64" s="18"/>
      <c r="IU64" s="18"/>
      <c r="IV64" s="18"/>
      <c r="IW64" s="18"/>
    </row>
    <row r="65" spans="1:257" s="59" customFormat="1" ht="20.100000000000001" customHeight="1" x14ac:dyDescent="0.2">
      <c r="A65" s="50"/>
      <c r="B65" s="51"/>
      <c r="C65" s="52"/>
      <c r="D65" s="53"/>
      <c r="E65" s="54"/>
      <c r="F65" s="55"/>
      <c r="G65" s="56"/>
      <c r="H65" s="55"/>
      <c r="I65" s="57"/>
      <c r="J65" s="55"/>
      <c r="K65" s="55"/>
      <c r="L65" s="55"/>
      <c r="M65" s="58"/>
      <c r="N65" s="72"/>
      <c r="O65" s="43"/>
      <c r="P65" s="14"/>
      <c r="Q65" s="14"/>
      <c r="R65" s="14"/>
      <c r="S65" s="20"/>
      <c r="T65" s="20"/>
      <c r="U65" s="13"/>
      <c r="V65" s="19"/>
      <c r="W65" s="19"/>
      <c r="X65" s="19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/>
      <c r="GB65" s="18"/>
      <c r="GC65" s="18"/>
      <c r="GD65" s="18"/>
      <c r="GE65" s="18"/>
      <c r="GF65" s="18"/>
      <c r="GG65" s="18"/>
      <c r="GH65" s="18"/>
      <c r="GI65" s="18"/>
      <c r="GJ65" s="18"/>
      <c r="GK65" s="18"/>
      <c r="GL65" s="18"/>
      <c r="GM65" s="18"/>
      <c r="GN65" s="18"/>
      <c r="GO65" s="18"/>
      <c r="GP65" s="18"/>
      <c r="GQ65" s="18"/>
      <c r="GR65" s="18"/>
      <c r="GS65" s="18"/>
      <c r="GT65" s="18"/>
      <c r="GU65" s="18"/>
      <c r="GV65" s="18"/>
      <c r="GW65" s="18"/>
      <c r="GX65" s="18"/>
      <c r="GY65" s="18"/>
      <c r="GZ65" s="18"/>
      <c r="HA65" s="18"/>
      <c r="HB65" s="18"/>
      <c r="HC65" s="18"/>
      <c r="HD65" s="18"/>
      <c r="HE65" s="18"/>
      <c r="HF65" s="18"/>
      <c r="HG65" s="18"/>
      <c r="HH65" s="18"/>
      <c r="HI65" s="18"/>
      <c r="HJ65" s="18"/>
      <c r="HK65" s="18"/>
      <c r="HL65" s="18"/>
      <c r="HM65" s="18"/>
      <c r="HN65" s="18"/>
      <c r="HO65" s="18"/>
      <c r="HP65" s="18"/>
      <c r="HQ65" s="18"/>
      <c r="HR65" s="18"/>
      <c r="HS65" s="18"/>
      <c r="HT65" s="18"/>
      <c r="HU65" s="18"/>
      <c r="HV65" s="18"/>
      <c r="HW65" s="18"/>
      <c r="HX65" s="18"/>
      <c r="HY65" s="18"/>
      <c r="HZ65" s="18"/>
      <c r="IA65" s="18"/>
      <c r="IB65" s="18"/>
      <c r="IC65" s="18"/>
      <c r="ID65" s="18"/>
      <c r="IE65" s="18"/>
      <c r="IF65" s="18"/>
      <c r="IG65" s="18"/>
      <c r="IH65" s="18"/>
      <c r="II65" s="18"/>
      <c r="IJ65" s="18"/>
      <c r="IK65" s="18"/>
      <c r="IL65" s="18"/>
      <c r="IM65" s="18"/>
      <c r="IN65" s="18"/>
      <c r="IO65" s="18"/>
      <c r="IP65" s="18"/>
      <c r="IQ65" s="18"/>
      <c r="IR65" s="18"/>
      <c r="IS65" s="18"/>
      <c r="IT65" s="18"/>
      <c r="IU65" s="18"/>
      <c r="IV65" s="18"/>
      <c r="IW65" s="18"/>
    </row>
    <row r="66" spans="1:257" s="59" customFormat="1" ht="20.100000000000001" customHeight="1" x14ac:dyDescent="0.2">
      <c r="A66" s="50"/>
      <c r="B66" s="51"/>
      <c r="C66" s="52"/>
      <c r="D66" s="53"/>
      <c r="E66" s="54"/>
      <c r="F66" s="55"/>
      <c r="G66" s="56"/>
      <c r="H66" s="55"/>
      <c r="I66" s="57"/>
      <c r="J66" s="55"/>
      <c r="K66" s="55"/>
      <c r="L66" s="55"/>
      <c r="M66" s="58"/>
      <c r="N66" s="72"/>
      <c r="O66" s="43"/>
      <c r="P66" s="14"/>
      <c r="Q66" s="14"/>
      <c r="R66" s="14"/>
      <c r="S66" s="20"/>
      <c r="T66" s="20"/>
      <c r="U66" s="13"/>
      <c r="V66" s="19"/>
      <c r="W66" s="19"/>
      <c r="X66" s="19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  <c r="FH66" s="18"/>
      <c r="FI66" s="18"/>
      <c r="FJ66" s="18"/>
      <c r="FK66" s="18"/>
      <c r="FL66" s="18"/>
      <c r="FM66" s="18"/>
      <c r="FN66" s="18"/>
      <c r="FO66" s="18"/>
      <c r="FP66" s="18"/>
      <c r="FQ66" s="18"/>
      <c r="FR66" s="18"/>
      <c r="FS66" s="18"/>
      <c r="FT66" s="18"/>
      <c r="FU66" s="18"/>
      <c r="FV66" s="18"/>
      <c r="FW66" s="18"/>
      <c r="FX66" s="18"/>
      <c r="FY66" s="18"/>
      <c r="FZ66" s="18"/>
      <c r="GA66" s="18"/>
      <c r="GB66" s="18"/>
      <c r="GC66" s="18"/>
      <c r="GD66" s="18"/>
      <c r="GE66" s="18"/>
      <c r="GF66" s="18"/>
      <c r="GG66" s="18"/>
      <c r="GH66" s="18"/>
      <c r="GI66" s="18"/>
      <c r="GJ66" s="18"/>
      <c r="GK66" s="18"/>
      <c r="GL66" s="18"/>
      <c r="GM66" s="18"/>
      <c r="GN66" s="18"/>
      <c r="GO66" s="18"/>
      <c r="GP66" s="18"/>
      <c r="GQ66" s="18"/>
      <c r="GR66" s="18"/>
      <c r="GS66" s="18"/>
      <c r="GT66" s="18"/>
      <c r="GU66" s="18"/>
      <c r="GV66" s="18"/>
      <c r="GW66" s="18"/>
      <c r="GX66" s="18"/>
      <c r="GY66" s="18"/>
      <c r="GZ66" s="18"/>
      <c r="HA66" s="18"/>
      <c r="HB66" s="18"/>
      <c r="HC66" s="18"/>
      <c r="HD66" s="18"/>
      <c r="HE66" s="18"/>
      <c r="HF66" s="18"/>
      <c r="HG66" s="18"/>
      <c r="HH66" s="18"/>
      <c r="HI66" s="18"/>
      <c r="HJ66" s="18"/>
      <c r="HK66" s="18"/>
      <c r="HL66" s="18"/>
      <c r="HM66" s="18"/>
      <c r="HN66" s="18"/>
      <c r="HO66" s="18"/>
      <c r="HP66" s="18"/>
      <c r="HQ66" s="18"/>
      <c r="HR66" s="18"/>
      <c r="HS66" s="18"/>
      <c r="HT66" s="18"/>
      <c r="HU66" s="18"/>
      <c r="HV66" s="18"/>
      <c r="HW66" s="18"/>
      <c r="HX66" s="18"/>
      <c r="HY66" s="18"/>
      <c r="HZ66" s="18"/>
      <c r="IA66" s="18"/>
      <c r="IB66" s="18"/>
      <c r="IC66" s="18"/>
      <c r="ID66" s="18"/>
      <c r="IE66" s="18"/>
      <c r="IF66" s="18"/>
      <c r="IG66" s="18"/>
      <c r="IH66" s="18"/>
      <c r="II66" s="18"/>
      <c r="IJ66" s="18"/>
      <c r="IK66" s="18"/>
      <c r="IL66" s="18"/>
      <c r="IM66" s="18"/>
      <c r="IN66" s="18"/>
      <c r="IO66" s="18"/>
      <c r="IP66" s="18"/>
      <c r="IQ66" s="18"/>
      <c r="IR66" s="18"/>
      <c r="IS66" s="18"/>
      <c r="IT66" s="18"/>
      <c r="IU66" s="18"/>
      <c r="IV66" s="18"/>
      <c r="IW66" s="18"/>
    </row>
    <row r="67" spans="1:257" s="59" customFormat="1" ht="20.100000000000001" customHeight="1" x14ac:dyDescent="0.2">
      <c r="A67" s="50"/>
      <c r="B67" s="51"/>
      <c r="C67" s="52"/>
      <c r="D67" s="53"/>
      <c r="E67" s="54"/>
      <c r="F67" s="55"/>
      <c r="G67" s="56"/>
      <c r="H67" s="55"/>
      <c r="I67" s="57"/>
      <c r="J67" s="55"/>
      <c r="K67" s="55"/>
      <c r="L67" s="55"/>
      <c r="M67" s="58"/>
      <c r="N67" s="72"/>
      <c r="O67" s="43"/>
      <c r="P67" s="14"/>
      <c r="Q67" s="14"/>
      <c r="R67" s="14"/>
      <c r="S67" s="20"/>
      <c r="T67" s="20"/>
      <c r="U67" s="13"/>
      <c r="V67" s="19"/>
      <c r="W67" s="19"/>
      <c r="X67" s="19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  <c r="GT67" s="18"/>
      <c r="GU67" s="18"/>
      <c r="GV67" s="18"/>
      <c r="GW67" s="18"/>
      <c r="GX67" s="18"/>
      <c r="GY67" s="18"/>
      <c r="GZ67" s="18"/>
      <c r="HA67" s="18"/>
      <c r="HB67" s="18"/>
      <c r="HC67" s="18"/>
      <c r="HD67" s="18"/>
      <c r="HE67" s="18"/>
      <c r="HF67" s="18"/>
      <c r="HG67" s="18"/>
      <c r="HH67" s="18"/>
      <c r="HI67" s="18"/>
      <c r="HJ67" s="18"/>
      <c r="HK67" s="18"/>
      <c r="HL67" s="18"/>
      <c r="HM67" s="18"/>
      <c r="HN67" s="18"/>
      <c r="HO67" s="18"/>
      <c r="HP67" s="18"/>
      <c r="HQ67" s="18"/>
      <c r="HR67" s="18"/>
      <c r="HS67" s="18"/>
      <c r="HT67" s="18"/>
      <c r="HU67" s="18"/>
      <c r="HV67" s="18"/>
      <c r="HW67" s="18"/>
      <c r="HX67" s="18"/>
      <c r="HY67" s="18"/>
      <c r="HZ67" s="18"/>
      <c r="IA67" s="18"/>
      <c r="IB67" s="18"/>
      <c r="IC67" s="18"/>
      <c r="ID67" s="18"/>
      <c r="IE67" s="18"/>
      <c r="IF67" s="18"/>
      <c r="IG67" s="18"/>
      <c r="IH67" s="18"/>
      <c r="II67" s="18"/>
      <c r="IJ67" s="18"/>
      <c r="IK67" s="18"/>
      <c r="IL67" s="18"/>
      <c r="IM67" s="18"/>
      <c r="IN67" s="18"/>
      <c r="IO67" s="18"/>
      <c r="IP67" s="18"/>
      <c r="IQ67" s="18"/>
      <c r="IR67" s="18"/>
      <c r="IS67" s="18"/>
      <c r="IT67" s="18"/>
      <c r="IU67" s="18"/>
      <c r="IV67" s="18"/>
      <c r="IW67" s="18"/>
    </row>
    <row r="68" spans="1:257" s="59" customFormat="1" ht="20.100000000000001" customHeight="1" x14ac:dyDescent="0.2">
      <c r="A68" s="50"/>
      <c r="B68" s="51"/>
      <c r="C68" s="52"/>
      <c r="D68" s="53"/>
      <c r="E68" s="54"/>
      <c r="F68" s="55"/>
      <c r="G68" s="56"/>
      <c r="H68" s="55"/>
      <c r="I68" s="57"/>
      <c r="J68" s="55"/>
      <c r="K68" s="55"/>
      <c r="L68" s="55"/>
      <c r="M68" s="58"/>
      <c r="N68" s="72"/>
      <c r="O68" s="43"/>
      <c r="P68" s="14"/>
      <c r="Q68" s="14"/>
      <c r="R68" s="14"/>
      <c r="S68" s="20"/>
      <c r="T68" s="20"/>
      <c r="U68" s="13"/>
      <c r="V68" s="19"/>
      <c r="W68" s="19"/>
      <c r="X68" s="19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8"/>
      <c r="HK68" s="18"/>
      <c r="HL68" s="18"/>
      <c r="HM68" s="18"/>
      <c r="HN68" s="18"/>
      <c r="HO68" s="18"/>
      <c r="HP68" s="18"/>
      <c r="HQ68" s="18"/>
      <c r="HR68" s="18"/>
      <c r="HS68" s="18"/>
      <c r="HT68" s="18"/>
      <c r="HU68" s="18"/>
      <c r="HV68" s="18"/>
      <c r="HW68" s="18"/>
      <c r="HX68" s="18"/>
      <c r="HY68" s="18"/>
      <c r="HZ68" s="18"/>
      <c r="IA68" s="18"/>
      <c r="IB68" s="18"/>
      <c r="IC68" s="18"/>
      <c r="ID68" s="18"/>
      <c r="IE68" s="18"/>
      <c r="IF68" s="18"/>
      <c r="IG68" s="18"/>
      <c r="IH68" s="18"/>
      <c r="II68" s="18"/>
      <c r="IJ68" s="18"/>
      <c r="IK68" s="18"/>
      <c r="IL68" s="18"/>
      <c r="IM68" s="18"/>
      <c r="IN68" s="18"/>
      <c r="IO68" s="18"/>
      <c r="IP68" s="18"/>
      <c r="IQ68" s="18"/>
      <c r="IR68" s="18"/>
      <c r="IS68" s="18"/>
      <c r="IT68" s="18"/>
      <c r="IU68" s="18"/>
      <c r="IV68" s="18"/>
      <c r="IW68" s="18"/>
    </row>
    <row r="69" spans="1:257" s="59" customFormat="1" ht="20.100000000000001" customHeight="1" x14ac:dyDescent="0.2">
      <c r="A69" s="50"/>
      <c r="B69" s="51"/>
      <c r="C69" s="52"/>
      <c r="D69" s="53"/>
      <c r="E69" s="54"/>
      <c r="F69" s="55"/>
      <c r="G69" s="56"/>
      <c r="H69" s="55"/>
      <c r="I69" s="57"/>
      <c r="J69" s="55"/>
      <c r="K69" s="55"/>
      <c r="L69" s="55"/>
      <c r="M69" s="58"/>
      <c r="N69" s="72"/>
      <c r="O69" s="43"/>
      <c r="P69" s="14"/>
      <c r="Q69" s="14"/>
      <c r="R69" s="14"/>
      <c r="S69" s="20"/>
      <c r="T69" s="20"/>
      <c r="U69" s="13"/>
      <c r="V69" s="19"/>
      <c r="W69" s="19"/>
      <c r="X69" s="19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8"/>
      <c r="HK69" s="18"/>
      <c r="HL69" s="18"/>
      <c r="HM69" s="18"/>
      <c r="HN69" s="18"/>
      <c r="HO69" s="18"/>
      <c r="HP69" s="18"/>
      <c r="HQ69" s="18"/>
      <c r="HR69" s="18"/>
      <c r="HS69" s="18"/>
      <c r="HT69" s="18"/>
      <c r="HU69" s="18"/>
      <c r="HV69" s="18"/>
      <c r="HW69" s="18"/>
      <c r="HX69" s="18"/>
      <c r="HY69" s="18"/>
      <c r="HZ69" s="18"/>
      <c r="IA69" s="18"/>
      <c r="IB69" s="18"/>
      <c r="IC69" s="18"/>
      <c r="ID69" s="18"/>
      <c r="IE69" s="18"/>
      <c r="IF69" s="18"/>
      <c r="IG69" s="18"/>
      <c r="IH69" s="18"/>
      <c r="II69" s="18"/>
      <c r="IJ69" s="18"/>
      <c r="IK69" s="18"/>
      <c r="IL69" s="18"/>
      <c r="IM69" s="18"/>
      <c r="IN69" s="18"/>
      <c r="IO69" s="18"/>
      <c r="IP69" s="18"/>
      <c r="IQ69" s="18"/>
      <c r="IR69" s="18"/>
      <c r="IS69" s="18"/>
      <c r="IT69" s="18"/>
      <c r="IU69" s="18"/>
      <c r="IV69" s="18"/>
      <c r="IW69" s="18"/>
    </row>
    <row r="70" spans="1:257" s="59" customFormat="1" ht="20.100000000000001" customHeight="1" x14ac:dyDescent="0.2">
      <c r="A70" s="50"/>
      <c r="B70" s="51"/>
      <c r="C70" s="52"/>
      <c r="D70" s="53"/>
      <c r="E70" s="54"/>
      <c r="F70" s="55"/>
      <c r="G70" s="56"/>
      <c r="H70" s="55"/>
      <c r="I70" s="57"/>
      <c r="J70" s="55"/>
      <c r="K70" s="55"/>
      <c r="L70" s="55"/>
      <c r="M70" s="58"/>
      <c r="N70" s="72"/>
      <c r="O70" s="43"/>
      <c r="P70" s="14"/>
      <c r="Q70" s="14"/>
      <c r="R70" s="14"/>
      <c r="S70" s="20"/>
      <c r="T70" s="20"/>
      <c r="U70" s="13"/>
      <c r="V70" s="19"/>
      <c r="W70" s="19"/>
      <c r="X70" s="19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8"/>
      <c r="HK70" s="18"/>
      <c r="HL70" s="18"/>
      <c r="HM70" s="18"/>
      <c r="HN70" s="18"/>
      <c r="HO70" s="18"/>
      <c r="HP70" s="18"/>
      <c r="HQ70" s="18"/>
      <c r="HR70" s="18"/>
      <c r="HS70" s="18"/>
      <c r="HT70" s="18"/>
      <c r="HU70" s="18"/>
      <c r="HV70" s="18"/>
      <c r="HW70" s="18"/>
      <c r="HX70" s="18"/>
      <c r="HY70" s="18"/>
      <c r="HZ70" s="18"/>
      <c r="IA70" s="18"/>
      <c r="IB70" s="18"/>
      <c r="IC70" s="18"/>
      <c r="ID70" s="18"/>
      <c r="IE70" s="18"/>
      <c r="IF70" s="18"/>
      <c r="IG70" s="18"/>
      <c r="IH70" s="18"/>
      <c r="II70" s="18"/>
      <c r="IJ70" s="18"/>
      <c r="IK70" s="18"/>
      <c r="IL70" s="18"/>
      <c r="IM70" s="18"/>
      <c r="IN70" s="18"/>
      <c r="IO70" s="18"/>
      <c r="IP70" s="18"/>
      <c r="IQ70" s="18"/>
      <c r="IR70" s="18"/>
      <c r="IS70" s="18"/>
      <c r="IT70" s="18"/>
      <c r="IU70" s="18"/>
      <c r="IV70" s="18"/>
      <c r="IW70" s="18"/>
    </row>
    <row r="71" spans="1:257" s="59" customFormat="1" ht="20.100000000000001" customHeight="1" x14ac:dyDescent="0.2">
      <c r="A71" s="50"/>
      <c r="B71" s="51"/>
      <c r="C71" s="52"/>
      <c r="D71" s="53"/>
      <c r="E71" s="54"/>
      <c r="F71" s="55"/>
      <c r="G71" s="56"/>
      <c r="H71" s="55"/>
      <c r="I71" s="57"/>
      <c r="J71" s="55"/>
      <c r="K71" s="55"/>
      <c r="L71" s="55"/>
      <c r="M71" s="58"/>
      <c r="N71" s="72"/>
      <c r="O71" s="43"/>
      <c r="P71" s="14"/>
      <c r="Q71" s="14"/>
      <c r="R71" s="14"/>
      <c r="S71" s="20"/>
      <c r="T71" s="20"/>
      <c r="U71" s="13"/>
      <c r="V71" s="19"/>
      <c r="W71" s="19"/>
      <c r="X71" s="19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8"/>
      <c r="HK71" s="18"/>
      <c r="HL71" s="18"/>
      <c r="HM71" s="18"/>
      <c r="HN71" s="18"/>
      <c r="HO71" s="18"/>
      <c r="HP71" s="18"/>
      <c r="HQ71" s="18"/>
      <c r="HR71" s="18"/>
      <c r="HS71" s="18"/>
      <c r="HT71" s="18"/>
      <c r="HU71" s="18"/>
      <c r="HV71" s="18"/>
      <c r="HW71" s="18"/>
      <c r="HX71" s="18"/>
      <c r="HY71" s="18"/>
      <c r="HZ71" s="18"/>
      <c r="IA71" s="18"/>
      <c r="IB71" s="18"/>
      <c r="IC71" s="18"/>
      <c r="ID71" s="18"/>
      <c r="IE71" s="18"/>
      <c r="IF71" s="18"/>
      <c r="IG71" s="18"/>
      <c r="IH71" s="18"/>
      <c r="II71" s="18"/>
      <c r="IJ71" s="18"/>
      <c r="IK71" s="18"/>
      <c r="IL71" s="18"/>
      <c r="IM71" s="18"/>
      <c r="IN71" s="18"/>
      <c r="IO71" s="18"/>
      <c r="IP71" s="18"/>
      <c r="IQ71" s="18"/>
      <c r="IR71" s="18"/>
      <c r="IS71" s="18"/>
      <c r="IT71" s="18"/>
      <c r="IU71" s="18"/>
      <c r="IV71" s="18"/>
      <c r="IW71" s="18"/>
    </row>
    <row r="72" spans="1:257" s="59" customFormat="1" ht="20.100000000000001" customHeight="1" x14ac:dyDescent="0.2">
      <c r="A72" s="50"/>
      <c r="B72" s="51"/>
      <c r="C72" s="52"/>
      <c r="D72" s="53"/>
      <c r="E72" s="54"/>
      <c r="F72" s="55"/>
      <c r="G72" s="56"/>
      <c r="H72" s="55"/>
      <c r="I72" s="57"/>
      <c r="J72" s="55"/>
      <c r="K72" s="55"/>
      <c r="L72" s="55"/>
      <c r="M72" s="58"/>
      <c r="N72" s="72"/>
      <c r="O72" s="43"/>
      <c r="P72" s="14"/>
      <c r="Q72" s="14"/>
      <c r="R72" s="14"/>
      <c r="S72" s="20"/>
      <c r="T72" s="20"/>
      <c r="U72" s="13"/>
      <c r="V72" s="19"/>
      <c r="W72" s="19"/>
      <c r="X72" s="19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8"/>
      <c r="HK72" s="18"/>
      <c r="HL72" s="18"/>
      <c r="HM72" s="18"/>
      <c r="HN72" s="18"/>
      <c r="HO72" s="18"/>
      <c r="HP72" s="18"/>
      <c r="HQ72" s="18"/>
      <c r="HR72" s="18"/>
      <c r="HS72" s="18"/>
      <c r="HT72" s="18"/>
      <c r="HU72" s="18"/>
      <c r="HV72" s="18"/>
      <c r="HW72" s="18"/>
      <c r="HX72" s="18"/>
      <c r="HY72" s="18"/>
      <c r="HZ72" s="18"/>
      <c r="IA72" s="18"/>
      <c r="IB72" s="18"/>
      <c r="IC72" s="18"/>
      <c r="ID72" s="18"/>
      <c r="IE72" s="18"/>
      <c r="IF72" s="18"/>
      <c r="IG72" s="18"/>
      <c r="IH72" s="18"/>
      <c r="II72" s="18"/>
      <c r="IJ72" s="18"/>
      <c r="IK72" s="18"/>
      <c r="IL72" s="18"/>
      <c r="IM72" s="18"/>
      <c r="IN72" s="18"/>
      <c r="IO72" s="18"/>
      <c r="IP72" s="18"/>
      <c r="IQ72" s="18"/>
      <c r="IR72" s="18"/>
      <c r="IS72" s="18"/>
      <c r="IT72" s="18"/>
      <c r="IU72" s="18"/>
      <c r="IV72" s="18"/>
      <c r="IW72" s="18"/>
    </row>
    <row r="73" spans="1:257" s="59" customFormat="1" ht="20.100000000000001" customHeight="1" x14ac:dyDescent="0.2">
      <c r="A73" s="50"/>
      <c r="B73" s="51"/>
      <c r="C73" s="52"/>
      <c r="D73" s="53"/>
      <c r="E73" s="54"/>
      <c r="F73" s="55"/>
      <c r="G73" s="56"/>
      <c r="H73" s="55"/>
      <c r="I73" s="57"/>
      <c r="J73" s="55"/>
      <c r="K73" s="55"/>
      <c r="L73" s="55"/>
      <c r="M73" s="58"/>
      <c r="N73" s="72"/>
      <c r="O73" s="43"/>
      <c r="P73" s="14"/>
      <c r="Q73" s="14"/>
      <c r="R73" s="14"/>
      <c r="S73" s="20"/>
      <c r="T73" s="20"/>
      <c r="U73" s="13"/>
      <c r="V73" s="19"/>
      <c r="W73" s="19"/>
      <c r="X73" s="19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8"/>
      <c r="HK73" s="18"/>
      <c r="HL73" s="18"/>
      <c r="HM73" s="18"/>
      <c r="HN73" s="18"/>
      <c r="HO73" s="18"/>
      <c r="HP73" s="18"/>
      <c r="HQ73" s="18"/>
      <c r="HR73" s="18"/>
      <c r="HS73" s="18"/>
      <c r="HT73" s="18"/>
      <c r="HU73" s="18"/>
      <c r="HV73" s="18"/>
      <c r="HW73" s="18"/>
      <c r="HX73" s="18"/>
      <c r="HY73" s="18"/>
      <c r="HZ73" s="18"/>
      <c r="IA73" s="18"/>
      <c r="IB73" s="18"/>
      <c r="IC73" s="18"/>
      <c r="ID73" s="18"/>
      <c r="IE73" s="18"/>
      <c r="IF73" s="18"/>
      <c r="IG73" s="18"/>
      <c r="IH73" s="18"/>
      <c r="II73" s="18"/>
      <c r="IJ73" s="18"/>
      <c r="IK73" s="18"/>
      <c r="IL73" s="18"/>
      <c r="IM73" s="18"/>
      <c r="IN73" s="18"/>
      <c r="IO73" s="18"/>
      <c r="IP73" s="18"/>
      <c r="IQ73" s="18"/>
      <c r="IR73" s="18"/>
      <c r="IS73" s="18"/>
      <c r="IT73" s="18"/>
      <c r="IU73" s="18"/>
      <c r="IV73" s="18"/>
      <c r="IW73" s="18"/>
    </row>
    <row r="74" spans="1:257" s="59" customFormat="1" ht="20.100000000000001" customHeight="1" x14ac:dyDescent="0.2">
      <c r="A74" s="50"/>
      <c r="B74" s="51"/>
      <c r="C74" s="52"/>
      <c r="D74" s="53"/>
      <c r="E74" s="54"/>
      <c r="F74" s="55"/>
      <c r="G74" s="56"/>
      <c r="H74" s="55"/>
      <c r="I74" s="57"/>
      <c r="J74" s="55"/>
      <c r="K74" s="55"/>
      <c r="L74" s="55"/>
      <c r="M74" s="58"/>
      <c r="N74" s="72"/>
      <c r="O74" s="43"/>
      <c r="P74" s="14"/>
      <c r="Q74" s="14"/>
      <c r="R74" s="14"/>
      <c r="S74" s="20"/>
      <c r="T74" s="20"/>
      <c r="U74" s="13"/>
      <c r="V74" s="19"/>
      <c r="W74" s="19"/>
      <c r="X74" s="19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8"/>
      <c r="HK74" s="18"/>
      <c r="HL74" s="18"/>
      <c r="HM74" s="18"/>
      <c r="HN74" s="18"/>
      <c r="HO74" s="18"/>
      <c r="HP74" s="18"/>
      <c r="HQ74" s="18"/>
      <c r="HR74" s="18"/>
      <c r="HS74" s="18"/>
      <c r="HT74" s="18"/>
      <c r="HU74" s="18"/>
      <c r="HV74" s="18"/>
      <c r="HW74" s="18"/>
      <c r="HX74" s="18"/>
      <c r="HY74" s="18"/>
      <c r="HZ74" s="18"/>
      <c r="IA74" s="18"/>
      <c r="IB74" s="18"/>
      <c r="IC74" s="18"/>
      <c r="ID74" s="18"/>
      <c r="IE74" s="18"/>
      <c r="IF74" s="18"/>
      <c r="IG74" s="18"/>
      <c r="IH74" s="18"/>
      <c r="II74" s="18"/>
      <c r="IJ74" s="18"/>
      <c r="IK74" s="18"/>
      <c r="IL74" s="18"/>
      <c r="IM74" s="18"/>
      <c r="IN74" s="18"/>
      <c r="IO74" s="18"/>
      <c r="IP74" s="18"/>
      <c r="IQ74" s="18"/>
      <c r="IR74" s="18"/>
      <c r="IS74" s="18"/>
      <c r="IT74" s="18"/>
      <c r="IU74" s="18"/>
      <c r="IV74" s="18"/>
      <c r="IW74" s="18"/>
    </row>
    <row r="75" spans="1:257" s="59" customFormat="1" ht="20.100000000000001" customHeight="1" x14ac:dyDescent="0.2">
      <c r="A75" s="50"/>
      <c r="B75" s="51"/>
      <c r="C75" s="52"/>
      <c r="D75" s="53"/>
      <c r="E75" s="54"/>
      <c r="F75" s="55"/>
      <c r="G75" s="56"/>
      <c r="H75" s="55"/>
      <c r="I75" s="57"/>
      <c r="J75" s="55"/>
      <c r="K75" s="55"/>
      <c r="L75" s="55"/>
      <c r="M75" s="58"/>
      <c r="N75" s="72"/>
      <c r="O75" s="43"/>
      <c r="P75" s="14"/>
      <c r="Q75" s="14"/>
      <c r="R75" s="14"/>
      <c r="S75" s="20"/>
      <c r="T75" s="20"/>
      <c r="U75" s="13"/>
      <c r="V75" s="19"/>
      <c r="W75" s="19"/>
      <c r="X75" s="19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8"/>
      <c r="HK75" s="18"/>
      <c r="HL75" s="18"/>
      <c r="HM75" s="18"/>
      <c r="HN75" s="18"/>
      <c r="HO75" s="18"/>
      <c r="HP75" s="18"/>
      <c r="HQ75" s="18"/>
      <c r="HR75" s="18"/>
      <c r="HS75" s="18"/>
      <c r="HT75" s="18"/>
      <c r="HU75" s="18"/>
      <c r="HV75" s="18"/>
      <c r="HW75" s="18"/>
      <c r="HX75" s="18"/>
      <c r="HY75" s="18"/>
      <c r="HZ75" s="18"/>
      <c r="IA75" s="18"/>
      <c r="IB75" s="18"/>
      <c r="IC75" s="18"/>
      <c r="ID75" s="18"/>
      <c r="IE75" s="18"/>
      <c r="IF75" s="18"/>
      <c r="IG75" s="18"/>
      <c r="IH75" s="18"/>
      <c r="II75" s="18"/>
      <c r="IJ75" s="18"/>
      <c r="IK75" s="18"/>
      <c r="IL75" s="18"/>
      <c r="IM75" s="18"/>
      <c r="IN75" s="18"/>
      <c r="IO75" s="18"/>
      <c r="IP75" s="18"/>
      <c r="IQ75" s="18"/>
      <c r="IR75" s="18"/>
      <c r="IS75" s="18"/>
      <c r="IT75" s="18"/>
      <c r="IU75" s="18"/>
      <c r="IV75" s="18"/>
      <c r="IW75" s="18"/>
    </row>
    <row r="76" spans="1:257" s="59" customFormat="1" ht="20.100000000000001" customHeight="1" x14ac:dyDescent="0.2">
      <c r="A76" s="50"/>
      <c r="B76" s="51"/>
      <c r="C76" s="52"/>
      <c r="D76" s="53"/>
      <c r="E76" s="54"/>
      <c r="F76" s="55"/>
      <c r="G76" s="56"/>
      <c r="H76" s="55"/>
      <c r="I76" s="57"/>
      <c r="J76" s="55"/>
      <c r="K76" s="55"/>
      <c r="L76" s="55"/>
      <c r="M76" s="58"/>
      <c r="N76" s="72"/>
      <c r="O76" s="43"/>
      <c r="P76" s="14"/>
      <c r="Q76" s="14"/>
      <c r="R76" s="14"/>
      <c r="S76" s="20"/>
      <c r="T76" s="20"/>
      <c r="U76" s="13"/>
      <c r="V76" s="19"/>
      <c r="W76" s="19"/>
      <c r="X76" s="19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8"/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8"/>
      <c r="FY76" s="18"/>
      <c r="FZ76" s="18"/>
      <c r="GA76" s="18"/>
      <c r="GB76" s="18"/>
      <c r="GC76" s="18"/>
      <c r="GD76" s="18"/>
      <c r="GE76" s="18"/>
      <c r="GF76" s="18"/>
      <c r="GG76" s="18"/>
      <c r="GH76" s="18"/>
      <c r="GI76" s="18"/>
      <c r="GJ76" s="18"/>
      <c r="GK76" s="18"/>
      <c r="GL76" s="18"/>
      <c r="GM76" s="18"/>
      <c r="GN76" s="18"/>
      <c r="GO76" s="18"/>
      <c r="GP76" s="18"/>
      <c r="GQ76" s="18"/>
      <c r="GR76" s="18"/>
      <c r="GS76" s="18"/>
      <c r="GT76" s="18"/>
      <c r="GU76" s="18"/>
      <c r="GV76" s="18"/>
      <c r="GW76" s="18"/>
      <c r="GX76" s="18"/>
      <c r="GY76" s="18"/>
      <c r="GZ76" s="18"/>
      <c r="HA76" s="18"/>
      <c r="HB76" s="18"/>
      <c r="HC76" s="18"/>
      <c r="HD76" s="18"/>
      <c r="HE76" s="18"/>
      <c r="HF76" s="18"/>
      <c r="HG76" s="18"/>
      <c r="HH76" s="18"/>
      <c r="HI76" s="18"/>
      <c r="HJ76" s="18"/>
      <c r="HK76" s="18"/>
      <c r="HL76" s="18"/>
      <c r="HM76" s="18"/>
      <c r="HN76" s="18"/>
      <c r="HO76" s="18"/>
      <c r="HP76" s="18"/>
      <c r="HQ76" s="18"/>
      <c r="HR76" s="18"/>
      <c r="HS76" s="18"/>
      <c r="HT76" s="18"/>
      <c r="HU76" s="18"/>
      <c r="HV76" s="18"/>
      <c r="HW76" s="18"/>
      <c r="HX76" s="18"/>
      <c r="HY76" s="18"/>
      <c r="HZ76" s="18"/>
      <c r="IA76" s="18"/>
      <c r="IB76" s="18"/>
      <c r="IC76" s="18"/>
      <c r="ID76" s="18"/>
      <c r="IE76" s="18"/>
      <c r="IF76" s="18"/>
      <c r="IG76" s="18"/>
      <c r="IH76" s="18"/>
      <c r="II76" s="18"/>
      <c r="IJ76" s="18"/>
      <c r="IK76" s="18"/>
      <c r="IL76" s="18"/>
      <c r="IM76" s="18"/>
      <c r="IN76" s="18"/>
      <c r="IO76" s="18"/>
      <c r="IP76" s="18"/>
      <c r="IQ76" s="18"/>
      <c r="IR76" s="18"/>
      <c r="IS76" s="18"/>
      <c r="IT76" s="18"/>
      <c r="IU76" s="18"/>
      <c r="IV76" s="18"/>
      <c r="IW76" s="18"/>
    </row>
    <row r="77" spans="1:257" s="59" customFormat="1" ht="20.100000000000001" customHeight="1" x14ac:dyDescent="0.2">
      <c r="A77" s="50"/>
      <c r="B77" s="51"/>
      <c r="C77" s="52"/>
      <c r="D77" s="53"/>
      <c r="E77" s="54"/>
      <c r="F77" s="55"/>
      <c r="G77" s="56"/>
      <c r="H77" s="55"/>
      <c r="I77" s="57"/>
      <c r="J77" s="55"/>
      <c r="K77" s="55"/>
      <c r="L77" s="55"/>
      <c r="M77" s="58"/>
      <c r="N77" s="72"/>
      <c r="O77" s="43"/>
      <c r="P77" s="14"/>
      <c r="Q77" s="14"/>
      <c r="R77" s="14"/>
      <c r="S77" s="20"/>
      <c r="T77" s="20"/>
      <c r="U77" s="13"/>
      <c r="V77" s="19"/>
      <c r="W77" s="19"/>
      <c r="X77" s="19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  <c r="FF77" s="18"/>
      <c r="FG77" s="18"/>
      <c r="FH77" s="18"/>
      <c r="FI77" s="18"/>
      <c r="FJ77" s="18"/>
      <c r="FK77" s="18"/>
      <c r="FL77" s="18"/>
      <c r="FM77" s="18"/>
      <c r="FN77" s="18"/>
      <c r="FO77" s="18"/>
      <c r="FP77" s="18"/>
      <c r="FQ77" s="18"/>
      <c r="FR77" s="18"/>
      <c r="FS77" s="18"/>
      <c r="FT77" s="18"/>
      <c r="FU77" s="18"/>
      <c r="FV77" s="18"/>
      <c r="FW77" s="18"/>
      <c r="FX77" s="18"/>
      <c r="FY77" s="18"/>
      <c r="FZ77" s="18"/>
      <c r="GA77" s="18"/>
      <c r="GB77" s="18"/>
      <c r="GC77" s="18"/>
      <c r="GD77" s="18"/>
      <c r="GE77" s="18"/>
      <c r="GF77" s="18"/>
      <c r="GG77" s="18"/>
      <c r="GH77" s="18"/>
      <c r="GI77" s="18"/>
      <c r="GJ77" s="18"/>
      <c r="GK77" s="18"/>
      <c r="GL77" s="18"/>
      <c r="GM77" s="18"/>
      <c r="GN77" s="18"/>
      <c r="GO77" s="18"/>
      <c r="GP77" s="18"/>
      <c r="GQ77" s="18"/>
      <c r="GR77" s="18"/>
      <c r="GS77" s="18"/>
      <c r="GT77" s="18"/>
      <c r="GU77" s="18"/>
      <c r="GV77" s="18"/>
      <c r="GW77" s="18"/>
      <c r="GX77" s="18"/>
      <c r="GY77" s="18"/>
      <c r="GZ77" s="18"/>
      <c r="HA77" s="18"/>
      <c r="HB77" s="18"/>
      <c r="HC77" s="18"/>
      <c r="HD77" s="18"/>
      <c r="HE77" s="18"/>
      <c r="HF77" s="18"/>
      <c r="HG77" s="18"/>
      <c r="HH77" s="18"/>
      <c r="HI77" s="18"/>
      <c r="HJ77" s="18"/>
      <c r="HK77" s="18"/>
      <c r="HL77" s="18"/>
      <c r="HM77" s="18"/>
      <c r="HN77" s="18"/>
      <c r="HO77" s="18"/>
      <c r="HP77" s="18"/>
      <c r="HQ77" s="18"/>
      <c r="HR77" s="18"/>
      <c r="HS77" s="18"/>
      <c r="HT77" s="18"/>
      <c r="HU77" s="18"/>
      <c r="HV77" s="18"/>
      <c r="HW77" s="18"/>
      <c r="HX77" s="18"/>
      <c r="HY77" s="18"/>
      <c r="HZ77" s="18"/>
      <c r="IA77" s="18"/>
      <c r="IB77" s="18"/>
      <c r="IC77" s="18"/>
      <c r="ID77" s="18"/>
      <c r="IE77" s="18"/>
      <c r="IF77" s="18"/>
      <c r="IG77" s="18"/>
      <c r="IH77" s="18"/>
      <c r="II77" s="18"/>
      <c r="IJ77" s="18"/>
      <c r="IK77" s="18"/>
      <c r="IL77" s="18"/>
      <c r="IM77" s="18"/>
      <c r="IN77" s="18"/>
      <c r="IO77" s="18"/>
      <c r="IP77" s="18"/>
      <c r="IQ77" s="18"/>
      <c r="IR77" s="18"/>
      <c r="IS77" s="18"/>
      <c r="IT77" s="18"/>
      <c r="IU77" s="18"/>
      <c r="IV77" s="18"/>
      <c r="IW77" s="18"/>
    </row>
    <row r="78" spans="1:257" ht="18" customHeight="1" x14ac:dyDescent="0.15">
      <c r="A78" s="44"/>
      <c r="B78" s="37"/>
      <c r="C78" s="33"/>
      <c r="D78" s="45"/>
      <c r="E78" s="33"/>
      <c r="F78" s="33"/>
      <c r="G78" s="33"/>
      <c r="H78" s="33"/>
      <c r="I78" s="33"/>
      <c r="J78" s="33"/>
      <c r="K78" s="33"/>
      <c r="L78" s="33"/>
      <c r="M78" s="37"/>
      <c r="N78" s="37"/>
    </row>
    <row r="79" spans="1:257" ht="18" customHeight="1" x14ac:dyDescent="0.15">
      <c r="A79" s="47" t="s">
        <v>447</v>
      </c>
      <c r="B79" s="48">
        <v>1500000</v>
      </c>
    </row>
    <row r="80" spans="1:257" ht="18" customHeight="1" x14ac:dyDescent="0.15">
      <c r="A80" s="47" t="s">
        <v>444</v>
      </c>
      <c r="B80" s="48">
        <v>1552000</v>
      </c>
    </row>
    <row r="81" spans="1:2" ht="18" customHeight="1" x14ac:dyDescent="0.15">
      <c r="A81" s="47" t="s">
        <v>445</v>
      </c>
      <c r="B81" s="48">
        <v>61000</v>
      </c>
    </row>
    <row r="82" spans="1:2" ht="18" customHeight="1" x14ac:dyDescent="0.15">
      <c r="A82" s="47" t="s">
        <v>446</v>
      </c>
      <c r="B82" s="48">
        <v>300000</v>
      </c>
    </row>
    <row r="83" spans="1:2" ht="18" customHeight="1" x14ac:dyDescent="0.15">
      <c r="A83" s="47" t="s">
        <v>443</v>
      </c>
      <c r="B83" s="48">
        <v>1090000</v>
      </c>
    </row>
    <row r="84" spans="1:2" ht="18" customHeight="1" x14ac:dyDescent="0.15">
      <c r="A84" s="47" t="s">
        <v>438</v>
      </c>
      <c r="B84" s="48">
        <v>300000</v>
      </c>
    </row>
    <row r="85" spans="1:2" ht="18" customHeight="1" x14ac:dyDescent="0.15">
      <c r="A85" s="47" t="s">
        <v>442</v>
      </c>
      <c r="B85" s="48">
        <v>400000</v>
      </c>
    </row>
    <row r="86" spans="1:2" ht="18" customHeight="1" x14ac:dyDescent="0.15">
      <c r="A86" s="47"/>
      <c r="B86" s="48">
        <f>SUM(B79:B85)</f>
        <v>5203000</v>
      </c>
    </row>
    <row r="87" spans="1:2" ht="18" customHeight="1" x14ac:dyDescent="0.15">
      <c r="A87" s="47" t="s">
        <v>450</v>
      </c>
      <c r="B87" s="48">
        <f>B86*10%</f>
        <v>520300</v>
      </c>
    </row>
    <row r="88" spans="1:2" ht="18" customHeight="1" x14ac:dyDescent="0.15">
      <c r="A88" s="47" t="s">
        <v>448</v>
      </c>
      <c r="B88" s="49">
        <f>SUM(B86:B87)</f>
        <v>5723300</v>
      </c>
    </row>
    <row r="89" spans="1:2" ht="18" customHeight="1" x14ac:dyDescent="0.15">
      <c r="A89" s="47" t="s">
        <v>451</v>
      </c>
      <c r="B89" s="49">
        <f>B88*10%</f>
        <v>572330</v>
      </c>
    </row>
    <row r="90" spans="1:2" ht="18" customHeight="1" x14ac:dyDescent="0.15">
      <c r="A90" s="47" t="s">
        <v>449</v>
      </c>
      <c r="B90" s="49">
        <f>SUM(B88:B89)</f>
        <v>6295630</v>
      </c>
    </row>
  </sheetData>
  <mergeCells count="10">
    <mergeCell ref="I2:J2"/>
    <mergeCell ref="K2:L2"/>
    <mergeCell ref="M2:M3"/>
    <mergeCell ref="A1:G1"/>
    <mergeCell ref="A2:A3"/>
    <mergeCell ref="B2:B3"/>
    <mergeCell ref="C2:C3"/>
    <mergeCell ref="D2:D3"/>
    <mergeCell ref="E2:F2"/>
    <mergeCell ref="G2:H2"/>
  </mergeCells>
  <phoneticPr fontId="5" type="noConversion"/>
  <printOptions horizontalCentered="1"/>
  <pageMargins left="0.43307086614173229" right="0.27559055118110237" top="0.78740157480314965" bottom="0.19685039370078741" header="0.39370078740157483" footer="0.19685039370078741"/>
  <pageSetup paperSize="9" scale="99" orientation="landscape" r:id="rId1"/>
  <headerFooter alignWithMargins="0">
    <oddHeader>&amp;C&amp;"돋움,Bold"&amp;14내  역  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  <pageSetUpPr fitToPage="1"/>
  </sheetPr>
  <dimension ref="A1:J3"/>
  <sheetViews>
    <sheetView topLeftCell="B1" zoomScaleNormal="100" workbookViewId="0">
      <selection activeCell="A2" sqref="A2:AV2"/>
    </sheetView>
  </sheetViews>
  <sheetFormatPr defaultColWidth="9.125" defaultRowHeight="16.5" x14ac:dyDescent="0.3"/>
  <cols>
    <col min="1" max="1" width="9.125" hidden="1"/>
    <col min="2" max="3" width="30.625" customWidth="1"/>
    <col min="4" max="4" width="4.625" customWidth="1"/>
    <col min="5" max="8" width="13.625" customWidth="1"/>
    <col min="9" max="9" width="12.625" customWidth="1"/>
    <col min="10" max="10" width="9.125" hidden="1"/>
  </cols>
  <sheetData>
    <row r="1" spans="1:9" ht="30" customHeight="1" x14ac:dyDescent="0.3">
      <c r="A1" s="112" t="s">
        <v>107</v>
      </c>
      <c r="B1" s="112"/>
      <c r="C1" s="112"/>
      <c r="D1" s="112"/>
      <c r="E1" s="112"/>
      <c r="F1" s="112"/>
      <c r="G1" s="112"/>
      <c r="H1" s="112"/>
      <c r="I1" s="112"/>
    </row>
    <row r="2" spans="1:9" ht="30" customHeight="1" x14ac:dyDescent="0.3">
      <c r="A2" s="113" t="s">
        <v>419</v>
      </c>
      <c r="B2" s="113"/>
      <c r="C2" s="113"/>
      <c r="D2" s="113"/>
      <c r="E2" s="113"/>
      <c r="F2" s="113"/>
      <c r="G2" s="113"/>
      <c r="H2" s="113"/>
      <c r="I2" s="113"/>
    </row>
    <row r="3" spans="1:9" ht="30" customHeight="1" x14ac:dyDescent="0.3">
      <c r="A3" s="8" t="s">
        <v>50</v>
      </c>
      <c r="B3" s="8" t="s">
        <v>58</v>
      </c>
      <c r="C3" s="8" t="s">
        <v>202</v>
      </c>
      <c r="D3" s="8" t="s">
        <v>26</v>
      </c>
      <c r="E3" s="8" t="s">
        <v>209</v>
      </c>
      <c r="F3" s="8" t="s">
        <v>91</v>
      </c>
      <c r="G3" s="8" t="s">
        <v>135</v>
      </c>
      <c r="H3" s="8" t="s">
        <v>293</v>
      </c>
      <c r="I3" s="8" t="s">
        <v>344</v>
      </c>
    </row>
  </sheetData>
  <mergeCells count="2">
    <mergeCell ref="A1:I1"/>
    <mergeCell ref="A2:I2"/>
  </mergeCells>
  <phoneticPr fontId="5" type="noConversion"/>
  <pageMargins left="0.78740157480314954" right="0" top="0.39370078740157477" bottom="0.37735849056603776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  <pageSetUpPr fitToPage="1"/>
  </sheetPr>
  <dimension ref="A1:I3"/>
  <sheetViews>
    <sheetView zoomScaleNormal="100" workbookViewId="0">
      <selection activeCell="A2" sqref="A2:AV2"/>
    </sheetView>
  </sheetViews>
  <sheetFormatPr defaultColWidth="9.125" defaultRowHeight="16.5" x14ac:dyDescent="0.3"/>
  <cols>
    <col min="1" max="1" width="77.625" customWidth="1"/>
    <col min="2" max="5" width="13.625" customWidth="1"/>
    <col min="6" max="6" width="12.625" customWidth="1"/>
    <col min="7" max="9" width="9.125" hidden="1"/>
  </cols>
  <sheetData>
    <row r="1" spans="1:6" ht="30" customHeight="1" x14ac:dyDescent="0.3">
      <c r="A1" s="112" t="s">
        <v>381</v>
      </c>
      <c r="B1" s="112"/>
      <c r="C1" s="112"/>
      <c r="D1" s="112"/>
      <c r="E1" s="112"/>
      <c r="F1" s="112"/>
    </row>
    <row r="2" spans="1:6" ht="30" customHeight="1" x14ac:dyDescent="0.3">
      <c r="A2" s="113" t="s">
        <v>419</v>
      </c>
      <c r="B2" s="113"/>
      <c r="C2" s="113"/>
      <c r="D2" s="113"/>
      <c r="E2" s="113"/>
      <c r="F2" s="113"/>
    </row>
    <row r="3" spans="1:6" ht="30" customHeight="1" x14ac:dyDescent="0.3">
      <c r="A3" s="8" t="s">
        <v>21</v>
      </c>
      <c r="B3" s="8" t="s">
        <v>209</v>
      </c>
      <c r="C3" s="8" t="s">
        <v>91</v>
      </c>
      <c r="D3" s="8" t="s">
        <v>148</v>
      </c>
      <c r="E3" s="8" t="s">
        <v>177</v>
      </c>
      <c r="F3" s="8" t="s">
        <v>14</v>
      </c>
    </row>
  </sheetData>
  <mergeCells count="2">
    <mergeCell ref="A1:F1"/>
    <mergeCell ref="A2:F2"/>
  </mergeCells>
  <phoneticPr fontId="5" type="noConversion"/>
  <pageMargins left="0.78740157480314954" right="0" top="0.39370078740157477" bottom="0.37735849056603776" header="0" footer="0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  <pageSetUpPr fitToPage="1"/>
  </sheetPr>
  <dimension ref="A1:AN63"/>
  <sheetViews>
    <sheetView topLeftCell="B1" zoomScaleNormal="100" workbookViewId="0">
      <selection activeCell="A2" sqref="A2:AV2"/>
    </sheetView>
  </sheetViews>
  <sheetFormatPr defaultColWidth="9.125" defaultRowHeight="16.5" x14ac:dyDescent="0.3"/>
  <cols>
    <col min="1" max="1" width="9.125" hidden="1"/>
    <col min="2" max="2" width="29.625" customWidth="1"/>
    <col min="3" max="3" width="27.5" customWidth="1"/>
    <col min="4" max="4" width="5.5" customWidth="1"/>
    <col min="5" max="5" width="10.25" customWidth="1"/>
    <col min="6" max="6" width="6.625" customWidth="1"/>
    <col min="7" max="7" width="9.5" customWidth="1"/>
    <col min="8" max="8" width="6.625" customWidth="1"/>
    <col min="9" max="9" width="9.5" customWidth="1"/>
    <col min="10" max="10" width="6.625" customWidth="1"/>
    <col min="11" max="11" width="9.5" customWidth="1"/>
    <col min="12" max="12" width="6.625" customWidth="1"/>
    <col min="13" max="13" width="9.5" customWidth="1"/>
    <col min="14" max="14" width="6.625" customWidth="1"/>
    <col min="15" max="15" width="9.5" customWidth="1"/>
    <col min="16" max="16" width="6.625" customWidth="1"/>
    <col min="17" max="17" width="9.5" customWidth="1"/>
    <col min="18" max="18" width="6.625" customWidth="1"/>
    <col min="19" max="19" width="9.5" customWidth="1"/>
    <col min="20" max="20" width="6.625" customWidth="1"/>
    <col min="21" max="22" width="9.25" customWidth="1"/>
    <col min="23" max="23" width="10.25" customWidth="1"/>
    <col min="24" max="30" width="9.5" customWidth="1"/>
    <col min="31" max="31" width="9.25" customWidth="1"/>
    <col min="32" max="32" width="6.75" customWidth="1"/>
    <col min="33" max="40" width="9.125" hidden="1"/>
  </cols>
  <sheetData>
    <row r="1" spans="1:39" ht="30" customHeight="1" x14ac:dyDescent="0.3">
      <c r="A1" s="112" t="s">
        <v>22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</row>
    <row r="2" spans="1:39" ht="30" customHeight="1" x14ac:dyDescent="0.3">
      <c r="A2" s="113" t="s">
        <v>419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</row>
    <row r="3" spans="1:39" ht="30" customHeight="1" x14ac:dyDescent="0.3">
      <c r="A3" s="130" t="s">
        <v>50</v>
      </c>
      <c r="B3" s="130" t="s">
        <v>267</v>
      </c>
      <c r="C3" s="130" t="s">
        <v>150</v>
      </c>
      <c r="D3" s="130" t="s">
        <v>26</v>
      </c>
      <c r="E3" s="132" t="s">
        <v>34</v>
      </c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4"/>
      <c r="V3" s="130" t="s">
        <v>91</v>
      </c>
      <c r="W3" s="132" t="s">
        <v>135</v>
      </c>
      <c r="X3" s="133"/>
      <c r="Y3" s="133"/>
      <c r="Z3" s="133"/>
      <c r="AA3" s="133"/>
      <c r="AB3" s="133"/>
      <c r="AC3" s="133"/>
      <c r="AD3" s="133"/>
      <c r="AE3" s="134"/>
      <c r="AF3" s="130" t="s">
        <v>320</v>
      </c>
      <c r="AG3" s="136" t="s">
        <v>406</v>
      </c>
      <c r="AH3" s="135" t="s">
        <v>63</v>
      </c>
      <c r="AI3" s="135" t="s">
        <v>211</v>
      </c>
      <c r="AJ3" s="135" t="s">
        <v>179</v>
      </c>
      <c r="AK3" s="135" t="s">
        <v>139</v>
      </c>
      <c r="AL3" s="135" t="s">
        <v>70</v>
      </c>
      <c r="AM3" s="135" t="s">
        <v>307</v>
      </c>
    </row>
    <row r="4" spans="1:39" ht="30" customHeight="1" x14ac:dyDescent="0.3">
      <c r="A4" s="131"/>
      <c r="B4" s="131"/>
      <c r="C4" s="131"/>
      <c r="D4" s="131"/>
      <c r="E4" s="8" t="s">
        <v>403</v>
      </c>
      <c r="F4" s="8" t="s">
        <v>67</v>
      </c>
      <c r="G4" s="8" t="s">
        <v>268</v>
      </c>
      <c r="H4" s="8" t="s">
        <v>67</v>
      </c>
      <c r="I4" s="8" t="s">
        <v>313</v>
      </c>
      <c r="J4" s="8" t="s">
        <v>67</v>
      </c>
      <c r="K4" s="8" t="s">
        <v>5</v>
      </c>
      <c r="L4" s="8" t="s">
        <v>67</v>
      </c>
      <c r="M4" s="8" t="s">
        <v>119</v>
      </c>
      <c r="N4" s="8" t="s">
        <v>67</v>
      </c>
      <c r="O4" s="8" t="s">
        <v>28</v>
      </c>
      <c r="P4" s="8" t="s">
        <v>67</v>
      </c>
      <c r="Q4" s="8" t="s">
        <v>126</v>
      </c>
      <c r="R4" s="8" t="s">
        <v>67</v>
      </c>
      <c r="S4" s="8" t="s">
        <v>200</v>
      </c>
      <c r="T4" s="8" t="s">
        <v>67</v>
      </c>
      <c r="U4" s="8" t="s">
        <v>182</v>
      </c>
      <c r="V4" s="131"/>
      <c r="W4" s="8" t="s">
        <v>403</v>
      </c>
      <c r="X4" s="8" t="s">
        <v>268</v>
      </c>
      <c r="Y4" s="8" t="s">
        <v>313</v>
      </c>
      <c r="Z4" s="8" t="s">
        <v>5</v>
      </c>
      <c r="AA4" s="8" t="s">
        <v>119</v>
      </c>
      <c r="AB4" s="8" t="s">
        <v>28</v>
      </c>
      <c r="AC4" s="8" t="s">
        <v>126</v>
      </c>
      <c r="AD4" s="8" t="s">
        <v>200</v>
      </c>
      <c r="AE4" s="8" t="s">
        <v>182</v>
      </c>
      <c r="AF4" s="131"/>
      <c r="AG4" s="136"/>
      <c r="AH4" s="135"/>
      <c r="AI4" s="135"/>
      <c r="AJ4" s="135"/>
      <c r="AK4" s="135"/>
      <c r="AL4" s="135"/>
      <c r="AM4" s="135"/>
    </row>
    <row r="5" spans="1:39" ht="30" customHeight="1" x14ac:dyDescent="0.3">
      <c r="A5" s="3" t="s">
        <v>326</v>
      </c>
      <c r="B5" s="3" t="s">
        <v>208</v>
      </c>
      <c r="C5" s="3" t="s">
        <v>2</v>
      </c>
      <c r="D5" s="3" t="s">
        <v>59</v>
      </c>
      <c r="E5" s="1">
        <v>7313</v>
      </c>
      <c r="F5" s="3"/>
      <c r="G5" s="1">
        <v>10245.9</v>
      </c>
      <c r="H5" s="3" t="s">
        <v>127</v>
      </c>
      <c r="I5" s="6">
        <v>0</v>
      </c>
      <c r="J5" s="3"/>
      <c r="K5" s="6">
        <v>0</v>
      </c>
      <c r="L5" s="3" t="s">
        <v>339</v>
      </c>
      <c r="M5" s="6">
        <v>0</v>
      </c>
      <c r="N5" s="3"/>
      <c r="O5" s="6">
        <v>0</v>
      </c>
      <c r="P5" s="3" t="s">
        <v>339</v>
      </c>
      <c r="Q5" s="6">
        <v>0</v>
      </c>
      <c r="R5" s="3"/>
      <c r="S5" s="6">
        <v>0</v>
      </c>
      <c r="T5" s="3" t="s">
        <v>339</v>
      </c>
      <c r="U5" s="6">
        <f>ROUND(IF(MIN(E5,G5,I5,K5,M5,O5,Q5,S5)&lt;0, MIN(E5,G5,I5,K5,M5,O5,Q5,S5), SMALL(E5:T5,COUNTIF(E5:T5,0)+1)) * 공사설정!$C$24 / 100*AK5/ 100, 2)</f>
        <v>7313</v>
      </c>
      <c r="V5" s="6">
        <f>ROUND(0 * 공사설정!$C$25 / 100*AL5/ 100,2)</f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f>ROUND(IF(MIN(W5:AD5)=AVERAGE(W5:AD5), 0, IF(MIN(W5:AD5)&lt;0, MIN(W5:AD5), SMALL(W5:AD5,COUNTIF(W5:AD5,0)+1))) * 공사설정!$C$26 / 100*AM5/ 100,2)</f>
        <v>0</v>
      </c>
      <c r="AF5" s="3" t="s">
        <v>339</v>
      </c>
      <c r="AG5" s="3" t="s">
        <v>339</v>
      </c>
      <c r="AH5" s="3" t="s">
        <v>339</v>
      </c>
      <c r="AJ5" s="3" t="s">
        <v>339</v>
      </c>
      <c r="AK5" s="1">
        <v>100</v>
      </c>
      <c r="AL5" s="1">
        <v>100</v>
      </c>
      <c r="AM5" s="2">
        <v>100</v>
      </c>
    </row>
    <row r="6" spans="1:39" ht="30" customHeight="1" x14ac:dyDescent="0.3">
      <c r="A6" s="3" t="s">
        <v>242</v>
      </c>
      <c r="B6" s="3" t="s">
        <v>236</v>
      </c>
      <c r="C6" s="3" t="s">
        <v>392</v>
      </c>
      <c r="D6" s="3" t="s">
        <v>59</v>
      </c>
      <c r="E6" s="1">
        <v>444</v>
      </c>
      <c r="F6" s="3"/>
      <c r="G6" s="1">
        <v>3250</v>
      </c>
      <c r="H6" s="3" t="s">
        <v>170</v>
      </c>
      <c r="I6" s="6">
        <v>0</v>
      </c>
      <c r="J6" s="3"/>
      <c r="K6" s="6">
        <v>0</v>
      </c>
      <c r="L6" s="3" t="s">
        <v>339</v>
      </c>
      <c r="M6" s="6">
        <v>0</v>
      </c>
      <c r="N6" s="3"/>
      <c r="O6" s="6">
        <v>0</v>
      </c>
      <c r="P6" s="3" t="s">
        <v>339</v>
      </c>
      <c r="Q6" s="6">
        <v>0</v>
      </c>
      <c r="R6" s="3"/>
      <c r="S6" s="6">
        <v>0</v>
      </c>
      <c r="T6" s="3" t="s">
        <v>339</v>
      </c>
      <c r="U6" s="6">
        <f>ROUND(IF(MIN(E6,G6,I6,K6,M6,O6,Q6,S6)&lt;0, MIN(E6,G6,I6,K6,M6,O6,Q6,S6), SMALL(E6:T6,COUNTIF(E6:T6,0)+1)) * 공사설정!$C$24 / 100*AK6/ 100, 2)</f>
        <v>444</v>
      </c>
      <c r="V6" s="6">
        <f>ROUND(0 * 공사설정!$C$25 / 100*AL6/ 100,2)</f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f>ROUND(IF(MIN(W6:AD6)=AVERAGE(W6:AD6), 0, IF(MIN(W6:AD6)&lt;0, MIN(W6:AD6), SMALL(W6:AD6,COUNTIF(W6:AD6,0)+1))) * 공사설정!$C$26 / 100*AM6/ 100,2)</f>
        <v>0</v>
      </c>
      <c r="AF6" s="3" t="s">
        <v>339</v>
      </c>
      <c r="AG6" s="3" t="s">
        <v>339</v>
      </c>
      <c r="AH6" s="3" t="s">
        <v>339</v>
      </c>
      <c r="AJ6" s="3" t="s">
        <v>339</v>
      </c>
      <c r="AK6" s="1">
        <v>100</v>
      </c>
      <c r="AL6" s="1">
        <v>100</v>
      </c>
      <c r="AM6" s="2">
        <v>100</v>
      </c>
    </row>
    <row r="7" spans="1:39" ht="30" customHeight="1" x14ac:dyDescent="0.3">
      <c r="A7" s="3" t="s">
        <v>122</v>
      </c>
      <c r="B7" s="3" t="s">
        <v>106</v>
      </c>
      <c r="C7" s="3" t="s">
        <v>69</v>
      </c>
      <c r="D7" s="3" t="s">
        <v>51</v>
      </c>
      <c r="E7" s="6">
        <v>0</v>
      </c>
      <c r="F7" s="3" t="s">
        <v>339</v>
      </c>
      <c r="G7" s="1">
        <v>4400</v>
      </c>
      <c r="H7" s="3" t="s">
        <v>198</v>
      </c>
      <c r="I7" s="6">
        <v>0</v>
      </c>
      <c r="J7" s="3"/>
      <c r="K7" s="6">
        <v>0</v>
      </c>
      <c r="L7" s="3" t="s">
        <v>339</v>
      </c>
      <c r="M7" s="6">
        <v>0</v>
      </c>
      <c r="N7" s="3"/>
      <c r="O7" s="6">
        <v>0</v>
      </c>
      <c r="P7" s="3" t="s">
        <v>339</v>
      </c>
      <c r="Q7" s="6">
        <v>0</v>
      </c>
      <c r="R7" s="3"/>
      <c r="S7" s="6">
        <v>0</v>
      </c>
      <c r="T7" s="3" t="s">
        <v>339</v>
      </c>
      <c r="U7" s="6">
        <f>ROUND(IF(MIN(E7,G7,I7,K7,M7,O7,Q7,S7)&lt;0, MIN(E7,G7,I7,K7,M7,O7,Q7,S7), SMALL(E7:T7,COUNTIF(E7:T7,0)+1)) * 공사설정!$C$24 / 100*AK7/ 100, 2)</f>
        <v>4400</v>
      </c>
      <c r="V7" s="6">
        <f>ROUND(0 * 공사설정!$C$25 / 100*AL7/ 100,2)</f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f>ROUND(IF(MIN(W7:AD7)=AVERAGE(W7:AD7), 0, IF(MIN(W7:AD7)&lt;0, MIN(W7:AD7), SMALL(W7:AD7,COUNTIF(W7:AD7,0)+1))) * 공사설정!$C$26 / 100*AM7/ 100,2)</f>
        <v>0</v>
      </c>
      <c r="AF7" s="3" t="s">
        <v>339</v>
      </c>
      <c r="AG7" s="3" t="s">
        <v>339</v>
      </c>
      <c r="AH7" s="3" t="s">
        <v>339</v>
      </c>
      <c r="AJ7" s="3" t="s">
        <v>339</v>
      </c>
      <c r="AK7" s="1">
        <v>100</v>
      </c>
      <c r="AL7" s="1">
        <v>100</v>
      </c>
      <c r="AM7" s="2">
        <v>100</v>
      </c>
    </row>
    <row r="8" spans="1:39" ht="30" customHeight="1" x14ac:dyDescent="0.3">
      <c r="A8" s="3" t="s">
        <v>174</v>
      </c>
      <c r="B8" s="3" t="s">
        <v>280</v>
      </c>
      <c r="C8" s="3" t="s">
        <v>115</v>
      </c>
      <c r="D8" s="3" t="s">
        <v>84</v>
      </c>
      <c r="E8" s="1">
        <v>2512</v>
      </c>
      <c r="F8" s="3"/>
      <c r="G8" s="1">
        <v>2500</v>
      </c>
      <c r="H8" s="3" t="s">
        <v>88</v>
      </c>
      <c r="I8" s="6">
        <v>0</v>
      </c>
      <c r="J8" s="3"/>
      <c r="K8" s="1">
        <v>2400</v>
      </c>
      <c r="L8" s="3" t="s">
        <v>180</v>
      </c>
      <c r="M8" s="6">
        <v>0</v>
      </c>
      <c r="N8" s="3"/>
      <c r="O8" s="6">
        <v>0</v>
      </c>
      <c r="P8" s="3" t="s">
        <v>339</v>
      </c>
      <c r="Q8" s="6">
        <v>0</v>
      </c>
      <c r="R8" s="3"/>
      <c r="S8" s="6">
        <v>0</v>
      </c>
      <c r="T8" s="3" t="s">
        <v>339</v>
      </c>
      <c r="U8" s="6">
        <f>ROUND(IF(MIN(E8,G8,I8,K8,M8,O8,Q8,S8)&lt;0, MIN(E8,G8,I8,K8,M8,O8,Q8,S8), SMALL(E8:T8,COUNTIF(E8:T8,0)+1)) * 공사설정!$C$24 / 100*AK8/ 100, 2)</f>
        <v>2400</v>
      </c>
      <c r="V8" s="6">
        <f>ROUND(0 * 공사설정!$C$25 / 100*AL8/ 100,2)</f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f>ROUND(IF(MIN(W8:AD8)=AVERAGE(W8:AD8), 0, IF(MIN(W8:AD8)&lt;0, MIN(W8:AD8), SMALL(W8:AD8,COUNTIF(W8:AD8,0)+1))) * 공사설정!$C$26 / 100*AM8/ 100,2)</f>
        <v>0</v>
      </c>
      <c r="AF8" s="3" t="s">
        <v>339</v>
      </c>
      <c r="AG8" s="3" t="s">
        <v>339</v>
      </c>
      <c r="AH8" s="3" t="s">
        <v>339</v>
      </c>
      <c r="AJ8" s="3" t="s">
        <v>339</v>
      </c>
      <c r="AK8" s="1">
        <v>100</v>
      </c>
      <c r="AL8" s="1">
        <v>100</v>
      </c>
      <c r="AM8" s="2">
        <v>100</v>
      </c>
    </row>
    <row r="9" spans="1:39" ht="30" customHeight="1" x14ac:dyDescent="0.3">
      <c r="A9" s="3" t="s">
        <v>24</v>
      </c>
      <c r="B9" s="3" t="s">
        <v>413</v>
      </c>
      <c r="C9" s="3" t="s">
        <v>215</v>
      </c>
      <c r="D9" s="3" t="s">
        <v>59</v>
      </c>
      <c r="E9" s="1">
        <v>3004</v>
      </c>
      <c r="F9" s="3"/>
      <c r="G9" s="1">
        <v>4280</v>
      </c>
      <c r="H9" s="3" t="s">
        <v>232</v>
      </c>
      <c r="I9" s="6">
        <v>0</v>
      </c>
      <c r="J9" s="3"/>
      <c r="K9" s="1">
        <v>9240</v>
      </c>
      <c r="L9" s="3" t="s">
        <v>80</v>
      </c>
      <c r="M9" s="6">
        <v>0</v>
      </c>
      <c r="N9" s="3"/>
      <c r="O9" s="6">
        <v>0</v>
      </c>
      <c r="P9" s="3" t="s">
        <v>339</v>
      </c>
      <c r="Q9" s="6">
        <v>0</v>
      </c>
      <c r="R9" s="3"/>
      <c r="S9" s="6">
        <v>0</v>
      </c>
      <c r="T9" s="3" t="s">
        <v>339</v>
      </c>
      <c r="U9" s="6">
        <f>ROUND(IF(MIN(E9,G9,I9,K9,M9,O9,Q9,S9)&lt;0, MIN(E9,G9,I9,K9,M9,O9,Q9,S9), SMALL(E9:T9,COUNTIF(E9:T9,0)+1)) * 공사설정!$C$24 / 100*AK9/ 100, 2)</f>
        <v>3004</v>
      </c>
      <c r="V9" s="6">
        <f>ROUND(0 * 공사설정!$C$25 / 100*AL9/ 100,2)</f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f>ROUND(IF(MIN(W9:AD9)=AVERAGE(W9:AD9), 0, IF(MIN(W9:AD9)&lt;0, MIN(W9:AD9), SMALL(W9:AD9,COUNTIF(W9:AD9,0)+1))) * 공사설정!$C$26 / 100*AM9/ 100,2)</f>
        <v>0</v>
      </c>
      <c r="AF9" s="3" t="s">
        <v>339</v>
      </c>
      <c r="AG9" s="3" t="s">
        <v>339</v>
      </c>
      <c r="AH9" s="3" t="s">
        <v>339</v>
      </c>
      <c r="AJ9" s="3" t="s">
        <v>339</v>
      </c>
      <c r="AK9" s="1">
        <v>100</v>
      </c>
      <c r="AL9" s="1">
        <v>100</v>
      </c>
      <c r="AM9" s="2">
        <v>100</v>
      </c>
    </row>
    <row r="10" spans="1:39" ht="30" customHeight="1" x14ac:dyDescent="0.3">
      <c r="A10" s="3" t="s">
        <v>305</v>
      </c>
      <c r="B10" s="3" t="s">
        <v>299</v>
      </c>
      <c r="C10" s="3" t="s">
        <v>352</v>
      </c>
      <c r="D10" s="3" t="s">
        <v>59</v>
      </c>
      <c r="E10" s="1">
        <v>2870</v>
      </c>
      <c r="F10" s="3"/>
      <c r="G10" s="1">
        <v>3009.25</v>
      </c>
      <c r="H10" s="3" t="s">
        <v>20</v>
      </c>
      <c r="I10" s="6">
        <v>0</v>
      </c>
      <c r="J10" s="3"/>
      <c r="K10" s="1">
        <v>2870.37</v>
      </c>
      <c r="L10" s="3" t="s">
        <v>234</v>
      </c>
      <c r="M10" s="1">
        <v>3148.14</v>
      </c>
      <c r="N10" s="3" t="s">
        <v>39</v>
      </c>
      <c r="O10" s="6">
        <v>0</v>
      </c>
      <c r="P10" s="3" t="s">
        <v>339</v>
      </c>
      <c r="Q10" s="6">
        <v>0</v>
      </c>
      <c r="R10" s="3"/>
      <c r="S10" s="6">
        <v>0</v>
      </c>
      <c r="T10" s="3" t="s">
        <v>339</v>
      </c>
      <c r="U10" s="6">
        <f>ROUND(IF(MIN(E10,G10,I10,K10,M10,O10,Q10,S10)&lt;0, MIN(E10,G10,I10,K10,M10,O10,Q10,S10), SMALL(E10:T10,COUNTIF(E10:T10,0)+1)) * 공사설정!$C$24 / 100*AK10/ 100, 2)</f>
        <v>2870</v>
      </c>
      <c r="V10" s="6">
        <f>ROUND(0 * 공사설정!$C$25 / 100*AL10/ 100,2)</f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f>ROUND(IF(MIN(W10:AD10)=AVERAGE(W10:AD10), 0, IF(MIN(W10:AD10)&lt;0, MIN(W10:AD10), SMALL(W10:AD10,COUNTIF(W10:AD10,0)+1))) * 공사설정!$C$26 / 100*AM10/ 100,2)</f>
        <v>0</v>
      </c>
      <c r="AF10" s="3" t="s">
        <v>382</v>
      </c>
      <c r="AG10" s="3" t="s">
        <v>339</v>
      </c>
      <c r="AH10" s="3" t="s">
        <v>339</v>
      </c>
      <c r="AJ10" s="3" t="s">
        <v>279</v>
      </c>
      <c r="AK10" s="1">
        <v>100</v>
      </c>
      <c r="AL10" s="1">
        <v>100</v>
      </c>
      <c r="AM10" s="2">
        <v>100</v>
      </c>
    </row>
    <row r="11" spans="1:39" ht="30" customHeight="1" x14ac:dyDescent="0.3">
      <c r="A11" s="3" t="s">
        <v>65</v>
      </c>
      <c r="B11" s="3" t="s">
        <v>299</v>
      </c>
      <c r="C11" s="3" t="s">
        <v>414</v>
      </c>
      <c r="D11" s="3" t="s">
        <v>29</v>
      </c>
      <c r="E11" s="6">
        <v>0</v>
      </c>
      <c r="F11" s="3" t="s">
        <v>339</v>
      </c>
      <c r="G11" s="1">
        <v>4506.17</v>
      </c>
      <c r="H11" s="3" t="s">
        <v>20</v>
      </c>
      <c r="I11" s="6">
        <v>0</v>
      </c>
      <c r="J11" s="3"/>
      <c r="K11" s="6">
        <v>0</v>
      </c>
      <c r="L11" s="3" t="s">
        <v>339</v>
      </c>
      <c r="M11" s="6">
        <v>0</v>
      </c>
      <c r="N11" s="3"/>
      <c r="O11" s="6">
        <v>0</v>
      </c>
      <c r="P11" s="3" t="s">
        <v>339</v>
      </c>
      <c r="Q11" s="6">
        <v>0</v>
      </c>
      <c r="R11" s="3"/>
      <c r="S11" s="6">
        <v>0</v>
      </c>
      <c r="T11" s="3" t="s">
        <v>339</v>
      </c>
      <c r="U11" s="6">
        <f>ROUND(IF(MIN(E11,G11,I11,K11,M11,O11,Q11,S11)&lt;0, MIN(E11,G11,I11,K11,M11,O11,Q11,S11), SMALL(E11:T11,COUNTIF(E11:T11,0)+1)) * 공사설정!$C$24 / 100*AK11/ 100, 2)</f>
        <v>4506.17</v>
      </c>
      <c r="V11" s="6">
        <f>ROUND(0 * 공사설정!$C$25 / 100*AL11/ 100,2)</f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f>ROUND(IF(MIN(W11:AD11)=AVERAGE(W11:AD11), 0, IF(MIN(W11:AD11)&lt;0, MIN(W11:AD11), SMALL(W11:AD11,COUNTIF(W11:AD11,0)+1))) * 공사설정!$C$26 / 100*AM11/ 100,2)</f>
        <v>0</v>
      </c>
      <c r="AF11" s="3" t="s">
        <v>339</v>
      </c>
      <c r="AG11" s="3" t="s">
        <v>339</v>
      </c>
      <c r="AH11" s="3" t="s">
        <v>339</v>
      </c>
      <c r="AJ11" s="3" t="s">
        <v>339</v>
      </c>
      <c r="AK11" s="1">
        <v>100</v>
      </c>
      <c r="AL11" s="1">
        <v>100</v>
      </c>
      <c r="AM11" s="2">
        <v>100</v>
      </c>
    </row>
    <row r="12" spans="1:39" ht="30" customHeight="1" x14ac:dyDescent="0.3">
      <c r="A12" s="3" t="s">
        <v>79</v>
      </c>
      <c r="B12" s="3" t="s">
        <v>346</v>
      </c>
      <c r="C12" s="3" t="s">
        <v>342</v>
      </c>
      <c r="D12" s="3" t="s">
        <v>59</v>
      </c>
      <c r="E12" s="1">
        <v>7000</v>
      </c>
      <c r="F12" s="3" t="s">
        <v>339</v>
      </c>
      <c r="G12" s="6">
        <v>0</v>
      </c>
      <c r="H12" s="3" t="s">
        <v>339</v>
      </c>
      <c r="I12" s="6">
        <v>0</v>
      </c>
      <c r="J12" s="3"/>
      <c r="K12" s="6">
        <v>0</v>
      </c>
      <c r="L12" s="3" t="s">
        <v>339</v>
      </c>
      <c r="M12" s="6">
        <v>0</v>
      </c>
      <c r="N12" s="3"/>
      <c r="O12" s="6">
        <v>0</v>
      </c>
      <c r="P12" s="3" t="s">
        <v>339</v>
      </c>
      <c r="Q12" s="6">
        <v>0</v>
      </c>
      <c r="R12" s="3"/>
      <c r="S12" s="6">
        <v>0</v>
      </c>
      <c r="T12" s="3" t="s">
        <v>339</v>
      </c>
      <c r="U12" s="6">
        <f>ROUND(IF(MIN(E12,G12,I12,K12,M12,O12,Q12,S12)&lt;0, MIN(E12,G12,I12,K12,M12,O12,Q12,S12), SMALL(E12:T12,COUNTIF(E12:T12,0)+1)) * 공사설정!$C$24 / 100*AK12/ 100, 2)</f>
        <v>7000</v>
      </c>
      <c r="V12" s="6">
        <f>ROUND(0 * 공사설정!$C$25 / 100*AL12/ 100,2)</f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f>ROUND(IF(MIN(W12:AD12)=AVERAGE(W12:AD12), 0, IF(MIN(W12:AD12)&lt;0, MIN(W12:AD12), SMALL(W12:AD12,COUNTIF(W12:AD12,0)+1))) * 공사설정!$C$26 / 100*AM12/ 100,2)</f>
        <v>0</v>
      </c>
      <c r="AF12" s="3" t="s">
        <v>339</v>
      </c>
      <c r="AG12" s="3" t="s">
        <v>339</v>
      </c>
      <c r="AH12" s="3" t="s">
        <v>339</v>
      </c>
      <c r="AJ12" s="3" t="s">
        <v>339</v>
      </c>
      <c r="AK12" s="1">
        <v>100</v>
      </c>
      <c r="AL12" s="1">
        <v>100</v>
      </c>
      <c r="AM12" s="2">
        <v>100</v>
      </c>
    </row>
    <row r="13" spans="1:39" ht="30" customHeight="1" x14ac:dyDescent="0.3">
      <c r="A13" s="3" t="s">
        <v>262</v>
      </c>
      <c r="B13" s="3" t="s">
        <v>378</v>
      </c>
      <c r="C13" s="3" t="s">
        <v>374</v>
      </c>
      <c r="D13" s="3" t="s">
        <v>71</v>
      </c>
      <c r="E13" s="6">
        <v>0</v>
      </c>
      <c r="F13" s="3" t="s">
        <v>339</v>
      </c>
      <c r="G13" s="1">
        <v>1160</v>
      </c>
      <c r="H13" s="3" t="s">
        <v>312</v>
      </c>
      <c r="I13" s="6">
        <v>0</v>
      </c>
      <c r="J13" s="3"/>
      <c r="K13" s="1">
        <v>1160</v>
      </c>
      <c r="L13" s="3" t="s">
        <v>204</v>
      </c>
      <c r="M13" s="1">
        <v>910</v>
      </c>
      <c r="N13" s="3" t="s">
        <v>162</v>
      </c>
      <c r="O13" s="6">
        <v>0</v>
      </c>
      <c r="P13" s="3" t="s">
        <v>339</v>
      </c>
      <c r="Q13" s="6">
        <v>0</v>
      </c>
      <c r="R13" s="3"/>
      <c r="S13" s="6">
        <v>0</v>
      </c>
      <c r="T13" s="3" t="s">
        <v>339</v>
      </c>
      <c r="U13" s="6">
        <f>ROUND(IF(MIN(E13,G13,I13,K13,M13,O13,Q13,S13)&lt;0, MIN(E13,G13,I13,K13,M13,O13,Q13,S13), SMALL(E13:T13,COUNTIF(E13:T13,0)+1)) * 공사설정!$C$24 / 100*AK13/ 100, 2)</f>
        <v>910</v>
      </c>
      <c r="V13" s="6">
        <f>ROUND(0 * 공사설정!$C$25 / 100*AL13/ 100,2)</f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f>ROUND(IF(MIN(W13:AD13)=AVERAGE(W13:AD13), 0, IF(MIN(W13:AD13)&lt;0, MIN(W13:AD13), SMALL(W13:AD13,COUNTIF(W13:AD13,0)+1))) * 공사설정!$C$26 / 100*AM13/ 100,2)</f>
        <v>0</v>
      </c>
      <c r="AF13" s="3" t="s">
        <v>339</v>
      </c>
      <c r="AG13" s="3" t="s">
        <v>339</v>
      </c>
      <c r="AH13" s="3" t="s">
        <v>339</v>
      </c>
      <c r="AJ13" s="3" t="s">
        <v>339</v>
      </c>
      <c r="AK13" s="1">
        <v>100</v>
      </c>
      <c r="AL13" s="1">
        <v>100</v>
      </c>
      <c r="AM13" s="2">
        <v>100</v>
      </c>
    </row>
    <row r="14" spans="1:39" ht="30" customHeight="1" x14ac:dyDescent="0.3">
      <c r="A14" s="3" t="s">
        <v>116</v>
      </c>
      <c r="B14" s="3" t="s">
        <v>378</v>
      </c>
      <c r="C14" s="3" t="s">
        <v>30</v>
      </c>
      <c r="D14" s="3" t="s">
        <v>361</v>
      </c>
      <c r="E14" s="6">
        <v>0</v>
      </c>
      <c r="F14" s="3" t="s">
        <v>339</v>
      </c>
      <c r="G14" s="6">
        <v>0</v>
      </c>
      <c r="H14" s="3" t="s">
        <v>339</v>
      </c>
      <c r="I14" s="6">
        <v>0</v>
      </c>
      <c r="J14" s="3"/>
      <c r="K14" s="6">
        <v>0</v>
      </c>
      <c r="L14" s="3" t="s">
        <v>314</v>
      </c>
      <c r="M14" s="1">
        <v>860</v>
      </c>
      <c r="N14" s="3" t="s">
        <v>72</v>
      </c>
      <c r="O14" s="6">
        <v>0</v>
      </c>
      <c r="P14" s="3" t="s">
        <v>339</v>
      </c>
      <c r="Q14" s="6">
        <v>0</v>
      </c>
      <c r="R14" s="3"/>
      <c r="S14" s="6">
        <v>0</v>
      </c>
      <c r="T14" s="3" t="s">
        <v>339</v>
      </c>
      <c r="U14" s="6">
        <f>ROUND(IF(MIN(E14,G14,I14,K14,M14,O14,Q14,S14)&lt;0, MIN(E14,G14,I14,K14,M14,O14,Q14,S14), SMALL(E14:T14,COUNTIF(E14:T14,0)+1)) * 공사설정!$C$24 / 100*AK14/ 100, 2)</f>
        <v>860</v>
      </c>
      <c r="V14" s="6">
        <f>ROUND(0 * 공사설정!$C$25 / 100*AL14/ 100,2)</f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f>ROUND(IF(MIN(W14:AD14)=AVERAGE(W14:AD14), 0, IF(MIN(W14:AD14)&lt;0, MIN(W14:AD14), SMALL(W14:AD14,COUNTIF(W14:AD14,0)+1))) * 공사설정!$C$26 / 100*AM14/ 100,2)</f>
        <v>0</v>
      </c>
      <c r="AF14" s="3" t="s">
        <v>339</v>
      </c>
      <c r="AG14" s="3" t="s">
        <v>339</v>
      </c>
      <c r="AH14" s="3" t="s">
        <v>339</v>
      </c>
      <c r="AJ14" s="3" t="s">
        <v>339</v>
      </c>
      <c r="AK14" s="1">
        <v>100</v>
      </c>
      <c r="AL14" s="1">
        <v>100</v>
      </c>
      <c r="AM14" s="2">
        <v>100</v>
      </c>
    </row>
    <row r="15" spans="1:39" ht="30" customHeight="1" x14ac:dyDescent="0.3">
      <c r="A15" s="3" t="s">
        <v>341</v>
      </c>
      <c r="B15" s="3" t="s">
        <v>378</v>
      </c>
      <c r="C15" s="3" t="s">
        <v>143</v>
      </c>
      <c r="D15" s="3" t="s">
        <v>71</v>
      </c>
      <c r="E15" s="6">
        <v>0</v>
      </c>
      <c r="F15" s="3" t="s">
        <v>339</v>
      </c>
      <c r="G15" s="1">
        <v>1560</v>
      </c>
      <c r="H15" s="3" t="s">
        <v>312</v>
      </c>
      <c r="I15" s="6">
        <v>0</v>
      </c>
      <c r="J15" s="3"/>
      <c r="K15" s="6">
        <v>0</v>
      </c>
      <c r="L15" s="3" t="s">
        <v>339</v>
      </c>
      <c r="M15" s="1">
        <v>1480</v>
      </c>
      <c r="N15" s="3" t="s">
        <v>162</v>
      </c>
      <c r="O15" s="6">
        <v>0</v>
      </c>
      <c r="P15" s="3" t="s">
        <v>339</v>
      </c>
      <c r="Q15" s="6">
        <v>0</v>
      </c>
      <c r="R15" s="3"/>
      <c r="S15" s="6">
        <v>0</v>
      </c>
      <c r="T15" s="3" t="s">
        <v>339</v>
      </c>
      <c r="U15" s="6">
        <f>ROUND(IF(MIN(E15,G15,I15,K15,M15,O15,Q15,S15)&lt;0, MIN(E15,G15,I15,K15,M15,O15,Q15,S15), SMALL(E15:T15,COUNTIF(E15:T15,0)+1)) * 공사설정!$C$24 / 100*AK15/ 100, 2)</f>
        <v>1480</v>
      </c>
      <c r="V15" s="6">
        <f>ROUND(0 * 공사설정!$C$25 / 100*AL15/ 100,2)</f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f>ROUND(IF(MIN(W15:AD15)=AVERAGE(W15:AD15), 0, IF(MIN(W15:AD15)&lt;0, MIN(W15:AD15), SMALL(W15:AD15,COUNTIF(W15:AD15,0)+1))) * 공사설정!$C$26 / 100*AM15/ 100,2)</f>
        <v>0</v>
      </c>
      <c r="AF15" s="3" t="s">
        <v>339</v>
      </c>
      <c r="AG15" s="3" t="s">
        <v>339</v>
      </c>
      <c r="AH15" s="3" t="s">
        <v>339</v>
      </c>
      <c r="AJ15" s="3" t="s">
        <v>339</v>
      </c>
      <c r="AK15" s="1">
        <v>100</v>
      </c>
      <c r="AL15" s="1">
        <v>100</v>
      </c>
      <c r="AM15" s="2">
        <v>100</v>
      </c>
    </row>
    <row r="16" spans="1:39" ht="30" customHeight="1" x14ac:dyDescent="0.3">
      <c r="A16" s="3" t="s">
        <v>27</v>
      </c>
      <c r="B16" s="3" t="s">
        <v>378</v>
      </c>
      <c r="C16" s="3" t="s">
        <v>315</v>
      </c>
      <c r="D16" s="3" t="s">
        <v>71</v>
      </c>
      <c r="E16" s="6">
        <v>0</v>
      </c>
      <c r="F16" s="3" t="s">
        <v>339</v>
      </c>
      <c r="G16" s="1">
        <v>980</v>
      </c>
      <c r="H16" s="3" t="s">
        <v>312</v>
      </c>
      <c r="I16" s="6">
        <v>0</v>
      </c>
      <c r="J16" s="3"/>
      <c r="K16" s="1">
        <v>980</v>
      </c>
      <c r="L16" s="3" t="s">
        <v>204</v>
      </c>
      <c r="M16" s="1">
        <v>850</v>
      </c>
      <c r="N16" s="3" t="s">
        <v>162</v>
      </c>
      <c r="O16" s="6">
        <v>0</v>
      </c>
      <c r="P16" s="3" t="s">
        <v>339</v>
      </c>
      <c r="Q16" s="6">
        <v>0</v>
      </c>
      <c r="R16" s="3"/>
      <c r="S16" s="6">
        <v>0</v>
      </c>
      <c r="T16" s="3" t="s">
        <v>339</v>
      </c>
      <c r="U16" s="6">
        <f>ROUND(IF(MIN(E16,G16,I16,K16,M16,O16,Q16,S16)&lt;0, MIN(E16,G16,I16,K16,M16,O16,Q16,S16), SMALL(E16:T16,COUNTIF(E16:T16,0)+1)) * 공사설정!$C$24 / 100*AK16/ 100, 2)</f>
        <v>850</v>
      </c>
      <c r="V16" s="6">
        <f>ROUND(0 * 공사설정!$C$25 / 100*AL16/ 100,2)</f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f>ROUND(IF(MIN(W16:AD16)=AVERAGE(W16:AD16), 0, IF(MIN(W16:AD16)&lt;0, MIN(W16:AD16), SMALL(W16:AD16,COUNTIF(W16:AD16,0)+1))) * 공사설정!$C$26 / 100*AM16/ 100,2)</f>
        <v>0</v>
      </c>
      <c r="AF16" s="3" t="s">
        <v>339</v>
      </c>
      <c r="AG16" s="3" t="s">
        <v>339</v>
      </c>
      <c r="AH16" s="3" t="s">
        <v>339</v>
      </c>
      <c r="AJ16" s="3" t="s">
        <v>339</v>
      </c>
      <c r="AK16" s="1">
        <v>100</v>
      </c>
      <c r="AL16" s="1">
        <v>100</v>
      </c>
      <c r="AM16" s="2">
        <v>100</v>
      </c>
    </row>
    <row r="17" spans="1:39" ht="30" customHeight="1" x14ac:dyDescent="0.3">
      <c r="A17" s="3" t="s">
        <v>90</v>
      </c>
      <c r="B17" s="3" t="s">
        <v>378</v>
      </c>
      <c r="C17" s="3" t="s">
        <v>68</v>
      </c>
      <c r="D17" s="3" t="s">
        <v>365</v>
      </c>
      <c r="E17" s="6">
        <v>0</v>
      </c>
      <c r="F17" s="3" t="s">
        <v>339</v>
      </c>
      <c r="G17" s="1">
        <v>310</v>
      </c>
      <c r="H17" s="3" t="s">
        <v>312</v>
      </c>
      <c r="I17" s="6">
        <v>0</v>
      </c>
      <c r="J17" s="3"/>
      <c r="K17" s="6">
        <v>0</v>
      </c>
      <c r="L17" s="3" t="s">
        <v>339</v>
      </c>
      <c r="M17" s="1">
        <v>310</v>
      </c>
      <c r="N17" s="3" t="s">
        <v>72</v>
      </c>
      <c r="O17" s="6">
        <v>0</v>
      </c>
      <c r="P17" s="3" t="s">
        <v>339</v>
      </c>
      <c r="Q17" s="6">
        <v>0</v>
      </c>
      <c r="R17" s="3"/>
      <c r="S17" s="6">
        <v>0</v>
      </c>
      <c r="T17" s="3" t="s">
        <v>339</v>
      </c>
      <c r="U17" s="6">
        <f>ROUND(IF(MIN(E17,G17,I17,K17,M17,O17,Q17,S17)&lt;0, MIN(E17,G17,I17,K17,M17,O17,Q17,S17), SMALL(E17:T17,COUNTIF(E17:T17,0)+1)) * 공사설정!$C$24 / 100*AK17/ 100, 2)</f>
        <v>310</v>
      </c>
      <c r="V17" s="6">
        <f>ROUND(0 * 공사설정!$C$25 / 100*AL17/ 100,2)</f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f>ROUND(IF(MIN(W17:AD17)=AVERAGE(W17:AD17), 0, IF(MIN(W17:AD17)&lt;0, MIN(W17:AD17), SMALL(W17:AD17,COUNTIF(W17:AD17,0)+1))) * 공사설정!$C$26 / 100*AM17/ 100,2)</f>
        <v>0</v>
      </c>
      <c r="AF17" s="3" t="s">
        <v>339</v>
      </c>
      <c r="AG17" s="3" t="s">
        <v>339</v>
      </c>
      <c r="AH17" s="3" t="s">
        <v>339</v>
      </c>
      <c r="AJ17" s="3" t="s">
        <v>339</v>
      </c>
      <c r="AK17" s="1">
        <v>100</v>
      </c>
      <c r="AL17" s="1">
        <v>100</v>
      </c>
      <c r="AM17" s="2">
        <v>100</v>
      </c>
    </row>
    <row r="18" spans="1:39" ht="30" customHeight="1" x14ac:dyDescent="0.3">
      <c r="A18" s="3" t="s">
        <v>410</v>
      </c>
      <c r="B18" s="3" t="s">
        <v>378</v>
      </c>
      <c r="C18" s="3" t="s">
        <v>75</v>
      </c>
      <c r="D18" s="3" t="s">
        <v>365</v>
      </c>
      <c r="E18" s="6">
        <v>0</v>
      </c>
      <c r="F18" s="3" t="s">
        <v>339</v>
      </c>
      <c r="G18" s="6">
        <v>0</v>
      </c>
      <c r="H18" s="3" t="s">
        <v>339</v>
      </c>
      <c r="I18" s="6">
        <v>0</v>
      </c>
      <c r="J18" s="3"/>
      <c r="K18" s="6">
        <v>0</v>
      </c>
      <c r="L18" s="3" t="s">
        <v>339</v>
      </c>
      <c r="M18" s="6">
        <v>0</v>
      </c>
      <c r="N18" s="3"/>
      <c r="O18" s="1">
        <v>111</v>
      </c>
      <c r="P18" s="3" t="s">
        <v>339</v>
      </c>
      <c r="Q18" s="6">
        <v>0</v>
      </c>
      <c r="R18" s="3"/>
      <c r="S18" s="6">
        <v>0</v>
      </c>
      <c r="T18" s="3" t="s">
        <v>339</v>
      </c>
      <c r="U18" s="6">
        <f>ROUND(IF(MIN(E18,G18,I18,K18,M18,O18,Q18,S18)&lt;0, MIN(E18,G18,I18,K18,M18,O18,Q18,S18), SMALL(E18:T18,COUNTIF(E18:T18,0)+1)) * 공사설정!$C$24 / 100*AK18/ 100, 2)</f>
        <v>111</v>
      </c>
      <c r="V18" s="6">
        <f>ROUND(0 * 공사설정!$C$25 / 100*AL18/ 100,2)</f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f>ROUND(IF(MIN(W18:AD18)=AVERAGE(W18:AD18), 0, IF(MIN(W18:AD18)&lt;0, MIN(W18:AD18), SMALL(W18:AD18,COUNTIF(W18:AD18,0)+1))) * 공사설정!$C$26 / 100*AM18/ 100,2)</f>
        <v>0</v>
      </c>
      <c r="AF18" s="3" t="s">
        <v>339</v>
      </c>
      <c r="AG18" s="3" t="s">
        <v>339</v>
      </c>
      <c r="AH18" s="3" t="s">
        <v>339</v>
      </c>
      <c r="AJ18" s="3" t="s">
        <v>339</v>
      </c>
      <c r="AK18" s="1">
        <v>100</v>
      </c>
      <c r="AL18" s="1">
        <v>100</v>
      </c>
      <c r="AM18" s="2">
        <v>100</v>
      </c>
    </row>
    <row r="19" spans="1:39" ht="30" customHeight="1" x14ac:dyDescent="0.3">
      <c r="A19" s="3" t="s">
        <v>12</v>
      </c>
      <c r="B19" s="3" t="s">
        <v>378</v>
      </c>
      <c r="C19" s="3" t="s">
        <v>275</v>
      </c>
      <c r="D19" s="3" t="s">
        <v>365</v>
      </c>
      <c r="E19" s="6">
        <v>0</v>
      </c>
      <c r="F19" s="3" t="s">
        <v>339</v>
      </c>
      <c r="G19" s="6">
        <v>0</v>
      </c>
      <c r="H19" s="3" t="s">
        <v>339</v>
      </c>
      <c r="I19" s="6">
        <v>0</v>
      </c>
      <c r="J19" s="3"/>
      <c r="K19" s="6">
        <v>0</v>
      </c>
      <c r="L19" s="3" t="s">
        <v>339</v>
      </c>
      <c r="M19" s="6">
        <v>0</v>
      </c>
      <c r="N19" s="3"/>
      <c r="O19" s="1">
        <v>107</v>
      </c>
      <c r="P19" s="3" t="s">
        <v>339</v>
      </c>
      <c r="Q19" s="6">
        <v>0</v>
      </c>
      <c r="R19" s="3"/>
      <c r="S19" s="6">
        <v>0</v>
      </c>
      <c r="T19" s="3" t="s">
        <v>339</v>
      </c>
      <c r="U19" s="6">
        <f>ROUND(IF(MIN(E19,G19,I19,K19,M19,O19,Q19,S19)&lt;0, MIN(E19,G19,I19,K19,M19,O19,Q19,S19), SMALL(E19:T19,COUNTIF(E19:T19,0)+1)) * 공사설정!$C$24 / 100*AK19/ 100, 2)</f>
        <v>107</v>
      </c>
      <c r="V19" s="6">
        <f>ROUND(0 * 공사설정!$C$25 / 100*AL19/ 100,2)</f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f>ROUND(IF(MIN(W19:AD19)=AVERAGE(W19:AD19), 0, IF(MIN(W19:AD19)&lt;0, MIN(W19:AD19), SMALL(W19:AD19,COUNTIF(W19:AD19,0)+1))) * 공사설정!$C$26 / 100*AM19/ 100,2)</f>
        <v>0</v>
      </c>
      <c r="AF19" s="3" t="s">
        <v>339</v>
      </c>
      <c r="AG19" s="3" t="s">
        <v>339</v>
      </c>
      <c r="AH19" s="3" t="s">
        <v>339</v>
      </c>
      <c r="AJ19" s="3" t="s">
        <v>339</v>
      </c>
      <c r="AK19" s="1">
        <v>100</v>
      </c>
      <c r="AL19" s="1">
        <v>100</v>
      </c>
      <c r="AM19" s="2">
        <v>100</v>
      </c>
    </row>
    <row r="20" spans="1:39" ht="30" customHeight="1" x14ac:dyDescent="0.3">
      <c r="A20" s="3" t="s">
        <v>95</v>
      </c>
      <c r="B20" s="3" t="s">
        <v>378</v>
      </c>
      <c r="C20" s="3" t="s">
        <v>197</v>
      </c>
      <c r="D20" s="3" t="s">
        <v>361</v>
      </c>
      <c r="E20" s="6">
        <v>0</v>
      </c>
      <c r="F20" s="3" t="s">
        <v>339</v>
      </c>
      <c r="G20" s="6">
        <v>0</v>
      </c>
      <c r="H20" s="3" t="s">
        <v>339</v>
      </c>
      <c r="I20" s="6">
        <v>0</v>
      </c>
      <c r="J20" s="3"/>
      <c r="K20" s="6">
        <v>0</v>
      </c>
      <c r="L20" s="3" t="s">
        <v>339</v>
      </c>
      <c r="M20" s="6">
        <v>0</v>
      </c>
      <c r="N20" s="3"/>
      <c r="O20" s="1">
        <v>60</v>
      </c>
      <c r="P20" s="3" t="s">
        <v>339</v>
      </c>
      <c r="Q20" s="6">
        <v>0</v>
      </c>
      <c r="R20" s="3"/>
      <c r="S20" s="6">
        <v>0</v>
      </c>
      <c r="T20" s="3" t="s">
        <v>339</v>
      </c>
      <c r="U20" s="6">
        <f>ROUND(IF(MIN(E20,G20,I20,K20,M20,O20,Q20,S20)&lt;0, MIN(E20,G20,I20,K20,M20,O20,Q20,S20), SMALL(E20:T20,COUNTIF(E20:T20,0)+1)) * 공사설정!$C$24 / 100*AK20/ 100, 2)</f>
        <v>60</v>
      </c>
      <c r="V20" s="6">
        <f>ROUND(0 * 공사설정!$C$25 / 100*AL20/ 100,2)</f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f>ROUND(IF(MIN(W20:AD20)=AVERAGE(W20:AD20), 0, IF(MIN(W20:AD20)&lt;0, MIN(W20:AD20), SMALL(W20:AD20,COUNTIF(W20:AD20,0)+1))) * 공사설정!$C$26 / 100*AM20/ 100,2)</f>
        <v>0</v>
      </c>
      <c r="AF20" s="3" t="s">
        <v>339</v>
      </c>
      <c r="AG20" s="3" t="s">
        <v>339</v>
      </c>
      <c r="AH20" s="3" t="s">
        <v>339</v>
      </c>
      <c r="AJ20" s="3" t="s">
        <v>339</v>
      </c>
      <c r="AK20" s="1">
        <v>100</v>
      </c>
      <c r="AL20" s="1">
        <v>100</v>
      </c>
      <c r="AM20" s="2">
        <v>100</v>
      </c>
    </row>
    <row r="21" spans="1:39" ht="30" customHeight="1" x14ac:dyDescent="0.3">
      <c r="A21" s="3" t="s">
        <v>336</v>
      </c>
      <c r="B21" s="3" t="s">
        <v>378</v>
      </c>
      <c r="C21" s="3" t="s">
        <v>193</v>
      </c>
      <c r="D21" s="3" t="s">
        <v>361</v>
      </c>
      <c r="E21" s="6">
        <v>0</v>
      </c>
      <c r="F21" s="3" t="s">
        <v>339</v>
      </c>
      <c r="G21" s="6">
        <v>0</v>
      </c>
      <c r="H21" s="3" t="s">
        <v>339</v>
      </c>
      <c r="I21" s="6">
        <v>0</v>
      </c>
      <c r="J21" s="3"/>
      <c r="K21" s="6">
        <v>0</v>
      </c>
      <c r="L21" s="3" t="s">
        <v>339</v>
      </c>
      <c r="M21" s="6">
        <v>0</v>
      </c>
      <c r="N21" s="3"/>
      <c r="O21" s="1">
        <v>80</v>
      </c>
      <c r="P21" s="3" t="s">
        <v>339</v>
      </c>
      <c r="Q21" s="6">
        <v>0</v>
      </c>
      <c r="R21" s="3"/>
      <c r="S21" s="6">
        <v>0</v>
      </c>
      <c r="T21" s="3" t="s">
        <v>339</v>
      </c>
      <c r="U21" s="6">
        <f>ROUND(IF(MIN(E21,G21,I21,K21,M21,O21,Q21,S21)&lt;0, MIN(E21,G21,I21,K21,M21,O21,Q21,S21), SMALL(E21:T21,COUNTIF(E21:T21,0)+1)) * 공사설정!$C$24 / 100*AK21/ 100, 2)</f>
        <v>80</v>
      </c>
      <c r="V21" s="6">
        <f>ROUND(0 * 공사설정!$C$25 / 100*AL21/ 100,2)</f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f>ROUND(IF(MIN(W21:AD21)=AVERAGE(W21:AD21), 0, IF(MIN(W21:AD21)&lt;0, MIN(W21:AD21), SMALL(W21:AD21,COUNTIF(W21:AD21,0)+1))) * 공사설정!$C$26 / 100*AM21/ 100,2)</f>
        <v>0</v>
      </c>
      <c r="AF21" s="3" t="s">
        <v>339</v>
      </c>
      <c r="AG21" s="3" t="s">
        <v>339</v>
      </c>
      <c r="AH21" s="3" t="s">
        <v>339</v>
      </c>
      <c r="AJ21" s="3" t="s">
        <v>339</v>
      </c>
      <c r="AK21" s="1">
        <v>100</v>
      </c>
      <c r="AL21" s="1">
        <v>100</v>
      </c>
      <c r="AM21" s="2">
        <v>100</v>
      </c>
    </row>
    <row r="22" spans="1:39" ht="30" customHeight="1" x14ac:dyDescent="0.3">
      <c r="A22" s="3" t="s">
        <v>172</v>
      </c>
      <c r="B22" s="3" t="s">
        <v>35</v>
      </c>
      <c r="C22" s="3" t="s">
        <v>18</v>
      </c>
      <c r="D22" s="3" t="s">
        <v>71</v>
      </c>
      <c r="E22" s="6">
        <v>0</v>
      </c>
      <c r="F22" s="3" t="s">
        <v>339</v>
      </c>
      <c r="G22" s="1">
        <v>2680</v>
      </c>
      <c r="H22" s="3" t="s">
        <v>312</v>
      </c>
      <c r="I22" s="6">
        <v>0</v>
      </c>
      <c r="J22" s="3"/>
      <c r="K22" s="1">
        <v>2680</v>
      </c>
      <c r="L22" s="3" t="s">
        <v>204</v>
      </c>
      <c r="M22" s="1">
        <v>2680</v>
      </c>
      <c r="N22" s="3" t="s">
        <v>72</v>
      </c>
      <c r="O22" s="6">
        <v>0</v>
      </c>
      <c r="P22" s="3" t="s">
        <v>339</v>
      </c>
      <c r="Q22" s="6">
        <v>0</v>
      </c>
      <c r="R22" s="3"/>
      <c r="S22" s="6">
        <v>0</v>
      </c>
      <c r="T22" s="3" t="s">
        <v>339</v>
      </c>
      <c r="U22" s="6">
        <f>ROUND(IF(MIN(E22,G22,I22,K22,M22,O22,Q22,S22)&lt;0, MIN(E22,G22,I22,K22,M22,O22,Q22,S22), SMALL(E22:T22,COUNTIF(E22:T22,0)+1)) * 공사설정!$C$24 / 100*AK22/ 100, 2)</f>
        <v>2680</v>
      </c>
      <c r="V22" s="6">
        <f>ROUND(0 * 공사설정!$C$25 / 100*AL22/ 100,2)</f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f>ROUND(IF(MIN(W22:AD22)=AVERAGE(W22:AD22), 0, IF(MIN(W22:AD22)&lt;0, MIN(W22:AD22), SMALL(W22:AD22,COUNTIF(W22:AD22,0)+1))) * 공사설정!$C$26 / 100*AM22/ 100,2)</f>
        <v>0</v>
      </c>
      <c r="AF22" s="3" t="s">
        <v>339</v>
      </c>
      <c r="AG22" s="3" t="s">
        <v>339</v>
      </c>
      <c r="AH22" s="3" t="s">
        <v>339</v>
      </c>
      <c r="AJ22" s="3" t="s">
        <v>339</v>
      </c>
      <c r="AK22" s="1">
        <v>100</v>
      </c>
      <c r="AL22" s="1">
        <v>100</v>
      </c>
      <c r="AM22" s="2">
        <v>100</v>
      </c>
    </row>
    <row r="23" spans="1:39" ht="30" customHeight="1" x14ac:dyDescent="0.3">
      <c r="A23" s="3" t="s">
        <v>47</v>
      </c>
      <c r="B23" s="3" t="s">
        <v>121</v>
      </c>
      <c r="C23" s="3" t="s">
        <v>220</v>
      </c>
      <c r="D23" s="3" t="s">
        <v>71</v>
      </c>
      <c r="E23" s="6">
        <v>0</v>
      </c>
      <c r="F23" s="3" t="s">
        <v>339</v>
      </c>
      <c r="G23" s="1">
        <v>3230</v>
      </c>
      <c r="H23" s="3" t="s">
        <v>312</v>
      </c>
      <c r="I23" s="6">
        <v>0</v>
      </c>
      <c r="J23" s="3"/>
      <c r="K23" s="1">
        <v>3230</v>
      </c>
      <c r="L23" s="3" t="s">
        <v>204</v>
      </c>
      <c r="M23" s="1">
        <v>3230</v>
      </c>
      <c r="N23" s="3" t="s">
        <v>72</v>
      </c>
      <c r="O23" s="6">
        <v>0</v>
      </c>
      <c r="P23" s="3" t="s">
        <v>339</v>
      </c>
      <c r="Q23" s="6">
        <v>0</v>
      </c>
      <c r="R23" s="3"/>
      <c r="S23" s="6">
        <v>0</v>
      </c>
      <c r="T23" s="3" t="s">
        <v>339</v>
      </c>
      <c r="U23" s="6">
        <f>ROUND(IF(MIN(E23,G23,I23,K23,M23,O23,Q23,S23)&lt;0, MIN(E23,G23,I23,K23,M23,O23,Q23,S23), SMALL(E23:T23,COUNTIF(E23:T23,0)+1)) * 공사설정!$C$24 / 100*AK23/ 100, 2)</f>
        <v>3230</v>
      </c>
      <c r="V23" s="6">
        <f>ROUND(0 * 공사설정!$C$25 / 100*AL23/ 100,2)</f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f>ROUND(IF(MIN(W23:AD23)=AVERAGE(W23:AD23), 0, IF(MIN(W23:AD23)&lt;0, MIN(W23:AD23), SMALL(W23:AD23,COUNTIF(W23:AD23,0)+1))) * 공사설정!$C$26 / 100*AM23/ 100,2)</f>
        <v>0</v>
      </c>
      <c r="AF23" s="3" t="s">
        <v>339</v>
      </c>
      <c r="AG23" s="3" t="s">
        <v>339</v>
      </c>
      <c r="AH23" s="3" t="s">
        <v>339</v>
      </c>
      <c r="AJ23" s="3" t="s">
        <v>339</v>
      </c>
      <c r="AK23" s="1">
        <v>100</v>
      </c>
      <c r="AL23" s="1">
        <v>100</v>
      </c>
      <c r="AM23" s="2">
        <v>100</v>
      </c>
    </row>
    <row r="24" spans="1:39" ht="30" customHeight="1" x14ac:dyDescent="0.3">
      <c r="A24" s="3" t="s">
        <v>332</v>
      </c>
      <c r="B24" s="3" t="s">
        <v>228</v>
      </c>
      <c r="C24" s="3" t="s">
        <v>55</v>
      </c>
      <c r="D24" s="3" t="s">
        <v>361</v>
      </c>
      <c r="E24" s="6">
        <v>0</v>
      </c>
      <c r="F24" s="3" t="s">
        <v>339</v>
      </c>
      <c r="G24" s="6">
        <v>0</v>
      </c>
      <c r="H24" s="3" t="s">
        <v>339</v>
      </c>
      <c r="I24" s="6">
        <v>0</v>
      </c>
      <c r="J24" s="3"/>
      <c r="K24" s="6">
        <v>0</v>
      </c>
      <c r="L24" s="3" t="s">
        <v>339</v>
      </c>
      <c r="M24" s="6">
        <v>0</v>
      </c>
      <c r="N24" s="3"/>
      <c r="O24" s="6">
        <v>0</v>
      </c>
      <c r="P24" s="3" t="s">
        <v>339</v>
      </c>
      <c r="Q24" s="6">
        <v>0</v>
      </c>
      <c r="R24" s="3"/>
      <c r="S24" s="6">
        <v>0</v>
      </c>
      <c r="T24" s="3" t="s">
        <v>339</v>
      </c>
      <c r="U24" s="6">
        <f>0*AK24/ 100</f>
        <v>0</v>
      </c>
      <c r="V24" s="6">
        <f>ROUND(0 * 공사설정!$C$25 / 100*AL24/ 100,2)</f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f>ROUND(IF(MIN(W24:AD24)=AVERAGE(W24:AD24), 0, IF(MIN(W24:AD24)&lt;0, MIN(W24:AD24), SMALL(W24:AD24,COUNTIF(W24:AD24,0)+1))) * 공사설정!$C$26 / 100*AM24/ 100,2)</f>
        <v>0</v>
      </c>
      <c r="AF24" s="3" t="s">
        <v>339</v>
      </c>
      <c r="AG24" s="3" t="s">
        <v>339</v>
      </c>
      <c r="AH24" s="3" t="s">
        <v>339</v>
      </c>
      <c r="AJ24" s="3" t="s">
        <v>339</v>
      </c>
      <c r="AK24" s="1">
        <v>100</v>
      </c>
      <c r="AL24" s="1">
        <v>100</v>
      </c>
      <c r="AM24" s="2">
        <v>100</v>
      </c>
    </row>
    <row r="25" spans="1:39" ht="30" customHeight="1" x14ac:dyDescent="0.3">
      <c r="A25" s="3" t="s">
        <v>281</v>
      </c>
      <c r="B25" s="3" t="s">
        <v>228</v>
      </c>
      <c r="C25" s="3" t="s">
        <v>306</v>
      </c>
      <c r="D25" s="3" t="s">
        <v>361</v>
      </c>
      <c r="E25" s="6">
        <v>0</v>
      </c>
      <c r="F25" s="3" t="s">
        <v>339</v>
      </c>
      <c r="G25" s="6">
        <v>0</v>
      </c>
      <c r="H25" s="3" t="s">
        <v>339</v>
      </c>
      <c r="I25" s="6">
        <v>0</v>
      </c>
      <c r="J25" s="3"/>
      <c r="K25" s="6">
        <v>0</v>
      </c>
      <c r="L25" s="3" t="s">
        <v>339</v>
      </c>
      <c r="M25" s="6">
        <v>0</v>
      </c>
      <c r="N25" s="3"/>
      <c r="O25" s="6">
        <v>0</v>
      </c>
      <c r="P25" s="3" t="s">
        <v>339</v>
      </c>
      <c r="Q25" s="6">
        <v>0</v>
      </c>
      <c r="R25" s="3"/>
      <c r="S25" s="6">
        <v>0</v>
      </c>
      <c r="T25" s="3" t="s">
        <v>339</v>
      </c>
      <c r="U25" s="6">
        <f>0*AK25/ 100</f>
        <v>0</v>
      </c>
      <c r="V25" s="6">
        <f>ROUND(0 * 공사설정!$C$25 / 100*AL25/ 100,2)</f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f>ROUND(IF(MIN(W25:AD25)=AVERAGE(W25:AD25), 0, IF(MIN(W25:AD25)&lt;0, MIN(W25:AD25), SMALL(W25:AD25,COUNTIF(W25:AD25,0)+1))) * 공사설정!$C$26 / 100*AM25/ 100,2)</f>
        <v>0</v>
      </c>
      <c r="AF25" s="3" t="s">
        <v>339</v>
      </c>
      <c r="AG25" s="3" t="s">
        <v>339</v>
      </c>
      <c r="AH25" s="3" t="s">
        <v>339</v>
      </c>
      <c r="AJ25" s="3" t="s">
        <v>339</v>
      </c>
      <c r="AK25" s="1">
        <v>100</v>
      </c>
      <c r="AL25" s="1">
        <v>100</v>
      </c>
      <c r="AM25" s="2">
        <v>100</v>
      </c>
    </row>
    <row r="26" spans="1:39" ht="30" customHeight="1" x14ac:dyDescent="0.3">
      <c r="A26" s="3" t="s">
        <v>96</v>
      </c>
      <c r="B26" s="3" t="s">
        <v>328</v>
      </c>
      <c r="C26" s="3" t="s">
        <v>57</v>
      </c>
      <c r="D26" s="3" t="s">
        <v>361</v>
      </c>
      <c r="E26" s="6">
        <v>0</v>
      </c>
      <c r="F26" s="3" t="s">
        <v>339</v>
      </c>
      <c r="G26" s="6">
        <v>0</v>
      </c>
      <c r="H26" s="3" t="s">
        <v>339</v>
      </c>
      <c r="I26" s="6">
        <v>0</v>
      </c>
      <c r="J26" s="3"/>
      <c r="K26" s="6">
        <v>0</v>
      </c>
      <c r="L26" s="3" t="s">
        <v>339</v>
      </c>
      <c r="M26" s="6">
        <v>0</v>
      </c>
      <c r="N26" s="3"/>
      <c r="O26" s="6">
        <v>0</v>
      </c>
      <c r="P26" s="3" t="s">
        <v>339</v>
      </c>
      <c r="Q26" s="6">
        <v>0</v>
      </c>
      <c r="R26" s="3"/>
      <c r="S26" s="6">
        <v>0</v>
      </c>
      <c r="T26" s="3" t="s">
        <v>339</v>
      </c>
      <c r="U26" s="6">
        <f>0*AK26/ 100</f>
        <v>0</v>
      </c>
      <c r="V26" s="6">
        <f>ROUND(0 * 공사설정!$C$25 / 100*AL26/ 100,2)</f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f>ROUND(IF(MIN(W26:AD26)=AVERAGE(W26:AD26), 0, IF(MIN(W26:AD26)&lt;0, MIN(W26:AD26), SMALL(W26:AD26,COUNTIF(W26:AD26,0)+1))) * 공사설정!$C$26 / 100*AM26/ 100,2)</f>
        <v>0</v>
      </c>
      <c r="AF26" s="3" t="s">
        <v>339</v>
      </c>
      <c r="AG26" s="3" t="s">
        <v>339</v>
      </c>
      <c r="AH26" s="3" t="s">
        <v>339</v>
      </c>
      <c r="AJ26" s="3" t="s">
        <v>339</v>
      </c>
      <c r="AK26" s="1">
        <v>100</v>
      </c>
      <c r="AL26" s="1">
        <v>100</v>
      </c>
      <c r="AM26" s="2">
        <v>100</v>
      </c>
    </row>
    <row r="27" spans="1:39" ht="30" customHeight="1" x14ac:dyDescent="0.3">
      <c r="A27" s="3" t="s">
        <v>248</v>
      </c>
      <c r="B27" s="3" t="s">
        <v>340</v>
      </c>
      <c r="C27" s="3" t="s">
        <v>401</v>
      </c>
      <c r="D27" s="3" t="s">
        <v>59</v>
      </c>
      <c r="E27" s="6">
        <v>0</v>
      </c>
      <c r="F27" s="3" t="s">
        <v>339</v>
      </c>
      <c r="G27" s="1">
        <v>31300</v>
      </c>
      <c r="H27" s="3" t="s">
        <v>249</v>
      </c>
      <c r="I27" s="6">
        <v>0</v>
      </c>
      <c r="J27" s="3"/>
      <c r="K27" s="6">
        <v>0</v>
      </c>
      <c r="L27" s="3" t="s">
        <v>339</v>
      </c>
      <c r="M27" s="6">
        <v>0</v>
      </c>
      <c r="N27" s="3"/>
      <c r="O27" s="6">
        <v>0</v>
      </c>
      <c r="P27" s="3" t="s">
        <v>339</v>
      </c>
      <c r="Q27" s="6">
        <v>0</v>
      </c>
      <c r="R27" s="3"/>
      <c r="S27" s="6">
        <v>0</v>
      </c>
      <c r="T27" s="3" t="s">
        <v>339</v>
      </c>
      <c r="U27" s="6">
        <f>ROUND(IF(MIN(E27,G27,I27,K27,M27,O27,Q27,S27)&lt;0, MIN(E27,G27,I27,K27,M27,O27,Q27,S27), SMALL(E27:T27,COUNTIF(E27:T27,0)+1)) * 공사설정!$C$24 / 100*AK27/ 100, 2)</f>
        <v>31300</v>
      </c>
      <c r="V27" s="6">
        <f>ROUND(0 * 공사설정!$C$25 / 100*AL27/ 100,2)</f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f>ROUND(IF(MIN(W27:AD27)=AVERAGE(W27:AD27), 0, IF(MIN(W27:AD27)&lt;0, MIN(W27:AD27), SMALL(W27:AD27,COUNTIF(W27:AD27,0)+1))) * 공사설정!$C$26 / 100*AM27/ 100,2)</f>
        <v>0</v>
      </c>
      <c r="AF27" s="3" t="s">
        <v>339</v>
      </c>
      <c r="AG27" s="3" t="s">
        <v>339</v>
      </c>
      <c r="AH27" s="3" t="s">
        <v>339</v>
      </c>
      <c r="AJ27" s="3" t="s">
        <v>339</v>
      </c>
      <c r="AK27" s="1">
        <v>100</v>
      </c>
      <c r="AL27" s="1">
        <v>100</v>
      </c>
      <c r="AM27" s="2">
        <v>100</v>
      </c>
    </row>
    <row r="28" spans="1:39" ht="30" customHeight="1" x14ac:dyDescent="0.3">
      <c r="A28" s="3" t="s">
        <v>239</v>
      </c>
      <c r="B28" s="3" t="s">
        <v>160</v>
      </c>
      <c r="C28" s="3" t="s">
        <v>243</v>
      </c>
      <c r="D28" s="3" t="s">
        <v>361</v>
      </c>
      <c r="E28" s="6">
        <v>0</v>
      </c>
      <c r="F28" s="3" t="s">
        <v>339</v>
      </c>
      <c r="G28" s="6">
        <v>0</v>
      </c>
      <c r="H28" s="3" t="s">
        <v>339</v>
      </c>
      <c r="I28" s="6">
        <v>0</v>
      </c>
      <c r="J28" s="3"/>
      <c r="K28" s="6">
        <v>0</v>
      </c>
      <c r="L28" s="3" t="s">
        <v>339</v>
      </c>
      <c r="M28" s="1">
        <v>7.2</v>
      </c>
      <c r="N28" s="3" t="s">
        <v>175</v>
      </c>
      <c r="O28" s="6">
        <v>0</v>
      </c>
      <c r="P28" s="3" t="s">
        <v>339</v>
      </c>
      <c r="Q28" s="6">
        <v>0</v>
      </c>
      <c r="R28" s="3"/>
      <c r="S28" s="6">
        <v>0</v>
      </c>
      <c r="T28" s="3" t="s">
        <v>339</v>
      </c>
      <c r="U28" s="6">
        <f>ROUND(IF(MIN(E28,G28,I28,K28,M28,O28,Q28,S28)&lt;0, MIN(E28,G28,I28,K28,M28,O28,Q28,S28), SMALL(E28:T28,COUNTIF(E28:T28,0)+1)) * 공사설정!$C$24 / 100*AK28/ 100, 2)</f>
        <v>7.2</v>
      </c>
      <c r="V28" s="6">
        <f>ROUND(0 * 공사설정!$C$25 / 100*AL28/ 100,2)</f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f>ROUND(IF(MIN(W28:AD28)=AVERAGE(W28:AD28), 0, IF(MIN(W28:AD28)&lt;0, MIN(W28:AD28), SMALL(W28:AD28,COUNTIF(W28:AD28,0)+1))) * 공사설정!$C$26 / 100*AM28/ 100,2)</f>
        <v>0</v>
      </c>
      <c r="AF28" s="3" t="s">
        <v>339</v>
      </c>
      <c r="AG28" s="3" t="s">
        <v>339</v>
      </c>
      <c r="AH28" s="3" t="s">
        <v>339</v>
      </c>
      <c r="AJ28" s="3" t="s">
        <v>339</v>
      </c>
      <c r="AK28" s="1">
        <v>100</v>
      </c>
      <c r="AL28" s="1">
        <v>100</v>
      </c>
      <c r="AM28" s="2">
        <v>100</v>
      </c>
    </row>
    <row r="29" spans="1:39" ht="30" customHeight="1" x14ac:dyDescent="0.3">
      <c r="A29" s="3" t="s">
        <v>188</v>
      </c>
      <c r="B29" s="3" t="s">
        <v>164</v>
      </c>
      <c r="C29" s="3" t="s">
        <v>276</v>
      </c>
      <c r="D29" s="3" t="s">
        <v>389</v>
      </c>
      <c r="E29" s="1">
        <v>217</v>
      </c>
      <c r="F29" s="3"/>
      <c r="G29" s="1">
        <v>3250</v>
      </c>
      <c r="H29" s="3" t="s">
        <v>86</v>
      </c>
      <c r="I29" s="6">
        <v>0</v>
      </c>
      <c r="J29" s="3"/>
      <c r="K29" s="6">
        <v>0</v>
      </c>
      <c r="L29" s="3" t="s">
        <v>339</v>
      </c>
      <c r="M29" s="6">
        <v>0</v>
      </c>
      <c r="N29" s="3"/>
      <c r="O29" s="6">
        <v>0</v>
      </c>
      <c r="P29" s="3" t="s">
        <v>339</v>
      </c>
      <c r="Q29" s="6">
        <v>0</v>
      </c>
      <c r="R29" s="3"/>
      <c r="S29" s="6">
        <v>0</v>
      </c>
      <c r="T29" s="3" t="s">
        <v>339</v>
      </c>
      <c r="U29" s="6">
        <f>ROUND(IF(MIN(E29,G29,I29,K29,M29,O29,Q29,S29)&lt;0, MIN(E29,G29,I29,K29,M29,O29,Q29,S29), SMALL(E29:T29,COUNTIF(E29:T29,0)+1)) * 공사설정!$C$24 / 100*AK29/ 100, 2)</f>
        <v>217</v>
      </c>
      <c r="V29" s="6">
        <f>ROUND(0 * 공사설정!$C$25 / 100*AL29/ 100,2)</f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f>ROUND(IF(MIN(W29:AD29)=AVERAGE(W29:AD29), 0, IF(MIN(W29:AD29)&lt;0, MIN(W29:AD29), SMALL(W29:AD29,COUNTIF(W29:AD29,0)+1))) * 공사설정!$C$26 / 100*AM29/ 100,2)</f>
        <v>0</v>
      </c>
      <c r="AF29" s="3" t="s">
        <v>339</v>
      </c>
      <c r="AG29" s="3" t="s">
        <v>339</v>
      </c>
      <c r="AH29" s="3" t="s">
        <v>339</v>
      </c>
      <c r="AJ29" s="3" t="s">
        <v>339</v>
      </c>
      <c r="AK29" s="1">
        <v>100</v>
      </c>
      <c r="AL29" s="1">
        <v>100</v>
      </c>
      <c r="AM29" s="2">
        <v>100</v>
      </c>
    </row>
    <row r="30" spans="1:39" ht="30" customHeight="1" x14ac:dyDescent="0.3">
      <c r="A30" s="3" t="s">
        <v>131</v>
      </c>
      <c r="B30" s="3" t="s">
        <v>297</v>
      </c>
      <c r="C30" s="3" t="s">
        <v>371</v>
      </c>
      <c r="D30" s="3" t="s">
        <v>51</v>
      </c>
      <c r="E30" s="1">
        <v>2692</v>
      </c>
      <c r="F30" s="3"/>
      <c r="G30" s="6">
        <v>0</v>
      </c>
      <c r="H30" s="3" t="s">
        <v>339</v>
      </c>
      <c r="I30" s="6">
        <v>0</v>
      </c>
      <c r="J30" s="3"/>
      <c r="K30" s="6">
        <v>0</v>
      </c>
      <c r="L30" s="3" t="s">
        <v>339</v>
      </c>
      <c r="M30" s="6">
        <v>0</v>
      </c>
      <c r="N30" s="3"/>
      <c r="O30" s="6">
        <v>0</v>
      </c>
      <c r="P30" s="3" t="s">
        <v>339</v>
      </c>
      <c r="Q30" s="6">
        <v>0</v>
      </c>
      <c r="R30" s="3"/>
      <c r="S30" s="6">
        <v>0</v>
      </c>
      <c r="T30" s="3" t="s">
        <v>339</v>
      </c>
      <c r="U30" s="6">
        <f>ROUND(IF(MIN(E30,G30,I30,K30,M30,O30,Q30,S30)&lt;0, MIN(E30,G30,I30,K30,M30,O30,Q30,S30), SMALL(E30:T30,COUNTIF(E30:T30,0)+1)) * 공사설정!$C$24 / 100*AK30/ 100, 2)</f>
        <v>2692</v>
      </c>
      <c r="V30" s="6">
        <f>ROUND(0 * 공사설정!$C$25 / 100*AL30/ 100,2)</f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f>ROUND(IF(MIN(W30:AD30)=AVERAGE(W30:AD30), 0, IF(MIN(W30:AD30)&lt;0, MIN(W30:AD30), SMALL(W30:AD30,COUNTIF(W30:AD30,0)+1))) * 공사설정!$C$26 / 100*AM30/ 100,2)</f>
        <v>0</v>
      </c>
      <c r="AF30" s="3" t="s">
        <v>339</v>
      </c>
      <c r="AG30" s="3" t="s">
        <v>339</v>
      </c>
      <c r="AH30" s="3" t="s">
        <v>339</v>
      </c>
      <c r="AJ30" s="3" t="s">
        <v>339</v>
      </c>
      <c r="AK30" s="1">
        <v>100</v>
      </c>
      <c r="AL30" s="1">
        <v>100</v>
      </c>
      <c r="AM30" s="2">
        <v>100</v>
      </c>
    </row>
    <row r="31" spans="1:39" ht="30" customHeight="1" x14ac:dyDescent="0.3">
      <c r="A31" s="3" t="s">
        <v>347</v>
      </c>
      <c r="B31" s="3" t="s">
        <v>133</v>
      </c>
      <c r="C31" s="3" t="s">
        <v>83</v>
      </c>
      <c r="D31" s="3" t="s">
        <v>278</v>
      </c>
      <c r="E31" s="1">
        <v>4844</v>
      </c>
      <c r="F31" s="3"/>
      <c r="G31" s="6">
        <v>0</v>
      </c>
      <c r="H31" s="3"/>
      <c r="I31" s="6">
        <v>0</v>
      </c>
      <c r="J31" s="3"/>
      <c r="K31" s="6">
        <v>0</v>
      </c>
      <c r="L31" s="3" t="s">
        <v>339</v>
      </c>
      <c r="M31" s="1">
        <v>4849.17</v>
      </c>
      <c r="N31" s="3" t="s">
        <v>213</v>
      </c>
      <c r="O31" s="6">
        <v>0</v>
      </c>
      <c r="P31" s="3" t="s">
        <v>339</v>
      </c>
      <c r="Q31" s="6">
        <v>0</v>
      </c>
      <c r="R31" s="3"/>
      <c r="S31" s="6">
        <v>0</v>
      </c>
      <c r="T31" s="3" t="s">
        <v>339</v>
      </c>
      <c r="U31" s="6">
        <f>ROUND(IF(MIN(E31,G31,I31,K31,M31,O31,Q31,S31)&lt;0, MIN(E31,G31,I31,K31,M31,O31,Q31,S31), SMALL(E31:T31,COUNTIF(E31:T31,0)+1)) * 공사설정!$C$24 / 100*AK31/ 100, 2)</f>
        <v>4844</v>
      </c>
      <c r="V31" s="6">
        <f>ROUND(0 * 공사설정!$C$25 / 100*AL31/ 100,2)</f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f>ROUND(IF(MIN(W31:AD31)=AVERAGE(W31:AD31), 0, IF(MIN(W31:AD31)&lt;0, MIN(W31:AD31), SMALL(W31:AD31,COUNTIF(W31:AD31,0)+1))) * 공사설정!$C$26 / 100*AM31/ 100,2)</f>
        <v>0</v>
      </c>
      <c r="AF31" s="3" t="s">
        <v>169</v>
      </c>
      <c r="AG31" s="3" t="s">
        <v>339</v>
      </c>
      <c r="AH31" s="3" t="s">
        <v>339</v>
      </c>
      <c r="AJ31" s="3" t="s">
        <v>339</v>
      </c>
      <c r="AK31" s="1">
        <v>100</v>
      </c>
      <c r="AL31" s="1">
        <v>100</v>
      </c>
      <c r="AM31" s="2">
        <v>100</v>
      </c>
    </row>
    <row r="32" spans="1:39" ht="30" customHeight="1" x14ac:dyDescent="0.3">
      <c r="A32" s="3" t="s">
        <v>223</v>
      </c>
      <c r="B32" s="3" t="s">
        <v>133</v>
      </c>
      <c r="C32" s="3" t="s">
        <v>153</v>
      </c>
      <c r="D32" s="3" t="s">
        <v>51</v>
      </c>
      <c r="E32" s="1">
        <v>2306.4499999999998</v>
      </c>
      <c r="F32" s="3" t="s">
        <v>339</v>
      </c>
      <c r="G32" s="6">
        <v>0</v>
      </c>
      <c r="H32" s="3" t="s">
        <v>339</v>
      </c>
      <c r="I32" s="6">
        <v>0</v>
      </c>
      <c r="J32" s="3"/>
      <c r="K32" s="6">
        <v>0</v>
      </c>
      <c r="L32" s="3" t="s">
        <v>339</v>
      </c>
      <c r="M32" s="6">
        <v>0</v>
      </c>
      <c r="N32" s="3"/>
      <c r="O32" s="6">
        <v>0</v>
      </c>
      <c r="P32" s="3" t="s">
        <v>339</v>
      </c>
      <c r="Q32" s="6">
        <v>0</v>
      </c>
      <c r="R32" s="3"/>
      <c r="S32" s="6">
        <v>0</v>
      </c>
      <c r="T32" s="3" t="s">
        <v>339</v>
      </c>
      <c r="U32" s="6">
        <f>ROUND(IF(MIN(E32,G32,I32,K32,M32,O32,Q32,S32)&lt;0, MIN(E32,G32,I32,K32,M32,O32,Q32,S32), SMALL(E32:T32,COUNTIF(E32:T32,0)+1)) * 공사설정!$C$24 / 100*AK32/ 100, 2)</f>
        <v>2306.4499999999998</v>
      </c>
      <c r="V32" s="6">
        <f>ROUND(0 * 공사설정!$C$25 / 100*AL32/ 100,2)</f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f>ROUND(IF(MIN(W32:AD32)=AVERAGE(W32:AD32), 0, IF(MIN(W32:AD32)&lt;0, MIN(W32:AD32), SMALL(W32:AD32,COUNTIF(W32:AD32,0)+1))) * 공사설정!$C$26 / 100*AM32/ 100,2)</f>
        <v>0</v>
      </c>
      <c r="AF32" s="3" t="s">
        <v>169</v>
      </c>
      <c r="AG32" s="3" t="s">
        <v>339</v>
      </c>
      <c r="AH32" s="3" t="s">
        <v>339</v>
      </c>
      <c r="AJ32" s="3" t="s">
        <v>339</v>
      </c>
      <c r="AK32" s="1">
        <v>100</v>
      </c>
      <c r="AL32" s="1">
        <v>100</v>
      </c>
      <c r="AM32" s="2">
        <v>100</v>
      </c>
    </row>
    <row r="33" spans="1:39" ht="30" customHeight="1" x14ac:dyDescent="0.3">
      <c r="A33" s="3" t="s">
        <v>330</v>
      </c>
      <c r="B33" s="3" t="s">
        <v>133</v>
      </c>
      <c r="C33" s="3" t="s">
        <v>10</v>
      </c>
      <c r="D33" s="3" t="s">
        <v>51</v>
      </c>
      <c r="E33" s="6">
        <v>0</v>
      </c>
      <c r="F33" s="3" t="s">
        <v>339</v>
      </c>
      <c r="G33" s="1">
        <v>5675</v>
      </c>
      <c r="H33" s="3" t="s">
        <v>369</v>
      </c>
      <c r="I33" s="6">
        <v>0</v>
      </c>
      <c r="J33" s="3"/>
      <c r="K33" s="6">
        <v>0</v>
      </c>
      <c r="L33" s="3" t="s">
        <v>339</v>
      </c>
      <c r="M33" s="6">
        <v>0</v>
      </c>
      <c r="N33" s="3"/>
      <c r="O33" s="6">
        <v>0</v>
      </c>
      <c r="P33" s="3" t="s">
        <v>339</v>
      </c>
      <c r="Q33" s="6">
        <v>0</v>
      </c>
      <c r="R33" s="3"/>
      <c r="S33" s="6">
        <v>0</v>
      </c>
      <c r="T33" s="3" t="s">
        <v>339</v>
      </c>
      <c r="U33" s="6">
        <f>ROUND(IF(MIN(E33,G33,I33,K33,M33,O33,Q33,S33)&lt;0, MIN(E33,G33,I33,K33,M33,O33,Q33,S33), SMALL(E33:T33,COUNTIF(E33:T33,0)+1)) * 공사설정!$C$24 / 100*AK33/ 100, 2)</f>
        <v>5675</v>
      </c>
      <c r="V33" s="6">
        <f>ROUND(0 * 공사설정!$C$25 / 100*AL33/ 100,2)</f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f>ROUND(IF(MIN(W33:AD33)=AVERAGE(W33:AD33), 0, IF(MIN(W33:AD33)&lt;0, MIN(W33:AD33), SMALL(W33:AD33,COUNTIF(W33:AD33,0)+1))) * 공사설정!$C$26 / 100*AM33/ 100,2)</f>
        <v>0</v>
      </c>
      <c r="AF33" s="3" t="s">
        <v>169</v>
      </c>
      <c r="AG33" s="3" t="s">
        <v>339</v>
      </c>
      <c r="AH33" s="3" t="s">
        <v>339</v>
      </c>
      <c r="AJ33" s="3" t="s">
        <v>339</v>
      </c>
      <c r="AK33" s="1">
        <v>100</v>
      </c>
      <c r="AL33" s="1">
        <v>100</v>
      </c>
      <c r="AM33" s="2">
        <v>100</v>
      </c>
    </row>
    <row r="34" spans="1:39" ht="30" customHeight="1" x14ac:dyDescent="0.3">
      <c r="A34" s="3" t="s">
        <v>270</v>
      </c>
      <c r="B34" s="3" t="s">
        <v>383</v>
      </c>
      <c r="C34" s="3" t="s">
        <v>350</v>
      </c>
      <c r="D34" s="3" t="s">
        <v>278</v>
      </c>
      <c r="E34" s="6">
        <v>0</v>
      </c>
      <c r="F34" s="3" t="s">
        <v>339</v>
      </c>
      <c r="G34" s="6">
        <v>0</v>
      </c>
      <c r="H34" s="3" t="s">
        <v>339</v>
      </c>
      <c r="I34" s="6">
        <v>0</v>
      </c>
      <c r="J34" s="3"/>
      <c r="K34" s="6">
        <v>0</v>
      </c>
      <c r="L34" s="3" t="s">
        <v>339</v>
      </c>
      <c r="M34" s="6">
        <v>0</v>
      </c>
      <c r="N34" s="3"/>
      <c r="O34" s="1">
        <v>3767</v>
      </c>
      <c r="P34" s="3" t="s">
        <v>339</v>
      </c>
      <c r="Q34" s="6">
        <v>0</v>
      </c>
      <c r="R34" s="3"/>
      <c r="S34" s="6">
        <v>0</v>
      </c>
      <c r="T34" s="3" t="s">
        <v>339</v>
      </c>
      <c r="U34" s="6">
        <f>ROUND(IF(MIN(E34,G34,I34,K34,M34,O34,Q34,S34)&lt;0, MIN(E34,G34,I34,K34,M34,O34,Q34,S34), SMALL(E34:T34,COUNTIF(E34:T34,0)+1)) * 공사설정!$C$24 / 100*AK34/ 100, 2)</f>
        <v>3767</v>
      </c>
      <c r="V34" s="6">
        <f>ROUND(0 * 공사설정!$C$25 / 100*AL34/ 100,2)</f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f>ROUND(IF(MIN(W34:AD34)=AVERAGE(W34:AD34), 0, IF(MIN(W34:AD34)&lt;0, MIN(W34:AD34), SMALL(W34:AD34,COUNTIF(W34:AD34,0)+1))) * 공사설정!$C$26 / 100*AM34/ 100,2)</f>
        <v>0</v>
      </c>
      <c r="AF34" s="3" t="s">
        <v>339</v>
      </c>
      <c r="AG34" s="3" t="s">
        <v>339</v>
      </c>
      <c r="AH34" s="3" t="s">
        <v>339</v>
      </c>
      <c r="AJ34" s="3" t="s">
        <v>339</v>
      </c>
      <c r="AK34" s="1">
        <v>100</v>
      </c>
      <c r="AL34" s="1">
        <v>100</v>
      </c>
      <c r="AM34" s="2">
        <v>100</v>
      </c>
    </row>
    <row r="35" spans="1:39" ht="30" customHeight="1" x14ac:dyDescent="0.3">
      <c r="A35" s="3" t="s">
        <v>227</v>
      </c>
      <c r="B35" s="3" t="s">
        <v>128</v>
      </c>
      <c r="C35" s="3" t="s">
        <v>114</v>
      </c>
      <c r="D35" s="3" t="s">
        <v>278</v>
      </c>
      <c r="E35" s="1">
        <v>5593</v>
      </c>
      <c r="F35" s="3"/>
      <c r="G35" s="6">
        <v>0</v>
      </c>
      <c r="H35" s="3" t="s">
        <v>339</v>
      </c>
      <c r="I35" s="6">
        <v>0</v>
      </c>
      <c r="J35" s="3"/>
      <c r="K35" s="6">
        <v>0</v>
      </c>
      <c r="L35" s="3" t="s">
        <v>339</v>
      </c>
      <c r="M35" s="6">
        <v>0</v>
      </c>
      <c r="N35" s="3"/>
      <c r="O35" s="6">
        <v>0</v>
      </c>
      <c r="P35" s="3" t="s">
        <v>339</v>
      </c>
      <c r="Q35" s="6">
        <v>0</v>
      </c>
      <c r="R35" s="3"/>
      <c r="S35" s="6">
        <v>0</v>
      </c>
      <c r="T35" s="3" t="s">
        <v>339</v>
      </c>
      <c r="U35" s="6">
        <f>ROUND(IF(MIN(E35,G35,I35,K35,M35,O35,Q35,S35)&lt;0, MIN(E35,G35,I35,K35,M35,O35,Q35,S35), SMALL(E35:T35,COUNTIF(E35:T35,0)+1)) * 공사설정!$C$24 / 100*AK35/ 100, 2)</f>
        <v>5593</v>
      </c>
      <c r="V35" s="6">
        <f>ROUND(0 * 공사설정!$C$25 / 100*AL35/ 100,2)</f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f>ROUND(IF(MIN(W35:AD35)=AVERAGE(W35:AD35), 0, IF(MIN(W35:AD35)&lt;0, MIN(W35:AD35), SMALL(W35:AD35,COUNTIF(W35:AD35,0)+1))) * 공사설정!$C$26 / 100*AM35/ 100,2)</f>
        <v>0</v>
      </c>
      <c r="AF35" s="3" t="s">
        <v>339</v>
      </c>
      <c r="AG35" s="3" t="s">
        <v>339</v>
      </c>
      <c r="AH35" s="3" t="s">
        <v>339</v>
      </c>
      <c r="AJ35" s="3" t="s">
        <v>339</v>
      </c>
      <c r="AK35" s="1">
        <v>100</v>
      </c>
      <c r="AL35" s="1">
        <v>100</v>
      </c>
      <c r="AM35" s="2">
        <v>100</v>
      </c>
    </row>
    <row r="36" spans="1:39" ht="30" customHeight="1" x14ac:dyDescent="0.3">
      <c r="A36" s="3" t="s">
        <v>329</v>
      </c>
      <c r="B36" s="3" t="s">
        <v>343</v>
      </c>
      <c r="C36" s="3" t="s">
        <v>375</v>
      </c>
      <c r="D36" s="3" t="s">
        <v>278</v>
      </c>
      <c r="E36" s="1">
        <v>6066</v>
      </c>
      <c r="F36" s="3"/>
      <c r="G36" s="1">
        <v>10556</v>
      </c>
      <c r="H36" s="3" t="s">
        <v>171</v>
      </c>
      <c r="I36" s="6">
        <v>0</v>
      </c>
      <c r="J36" s="3"/>
      <c r="K36" s="1">
        <v>12277.8</v>
      </c>
      <c r="L36" s="3" t="s">
        <v>289</v>
      </c>
      <c r="M36" s="6">
        <v>0</v>
      </c>
      <c r="N36" s="3"/>
      <c r="O36" s="6">
        <v>0</v>
      </c>
      <c r="P36" s="3" t="s">
        <v>339</v>
      </c>
      <c r="Q36" s="6">
        <v>0</v>
      </c>
      <c r="R36" s="3"/>
      <c r="S36" s="6">
        <v>0</v>
      </c>
      <c r="T36" s="3" t="s">
        <v>339</v>
      </c>
      <c r="U36" s="6">
        <f>ROUND(IF(MIN(E36,G36,I36,K36,M36,O36,Q36,S36)&lt;0, MIN(E36,G36,I36,K36,M36,O36,Q36,S36), SMALL(E36:T36,COUNTIF(E36:T36,0)+1)) * 공사설정!$C$24 / 100*AK36/ 100, 2)</f>
        <v>6066</v>
      </c>
      <c r="V36" s="6">
        <f>ROUND(0 * 공사설정!$C$25 / 100*AL36/ 100,2)</f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f>ROUND(IF(MIN(W36:AD36)=AVERAGE(W36:AD36), 0, IF(MIN(W36:AD36)&lt;0, MIN(W36:AD36), SMALL(W36:AD36,COUNTIF(W36:AD36,0)+1))) * 공사설정!$C$26 / 100*AM36/ 100,2)</f>
        <v>0</v>
      </c>
      <c r="AF36" s="3" t="s">
        <v>339</v>
      </c>
      <c r="AG36" s="3" t="s">
        <v>339</v>
      </c>
      <c r="AH36" s="3" t="s">
        <v>339</v>
      </c>
      <c r="AJ36" s="3" t="s">
        <v>339</v>
      </c>
      <c r="AK36" s="1">
        <v>100</v>
      </c>
      <c r="AL36" s="1">
        <v>100</v>
      </c>
      <c r="AM36" s="2">
        <v>100</v>
      </c>
    </row>
    <row r="37" spans="1:39" ht="30" customHeight="1" x14ac:dyDescent="0.3">
      <c r="A37" s="3" t="s">
        <v>11</v>
      </c>
      <c r="B37" s="3" t="s">
        <v>32</v>
      </c>
      <c r="C37" s="3" t="s">
        <v>212</v>
      </c>
      <c r="D37" s="3" t="s">
        <v>278</v>
      </c>
      <c r="E37" s="6">
        <v>0</v>
      </c>
      <c r="F37" s="3" t="s">
        <v>339</v>
      </c>
      <c r="G37" s="1">
        <v>3494</v>
      </c>
      <c r="H37" s="3" t="s">
        <v>171</v>
      </c>
      <c r="I37" s="6">
        <v>0</v>
      </c>
      <c r="J37" s="3"/>
      <c r="K37" s="6">
        <v>0</v>
      </c>
      <c r="L37" s="3" t="s">
        <v>339</v>
      </c>
      <c r="M37" s="6">
        <v>0</v>
      </c>
      <c r="N37" s="3"/>
      <c r="O37" s="6">
        <v>0</v>
      </c>
      <c r="P37" s="3" t="s">
        <v>339</v>
      </c>
      <c r="Q37" s="6">
        <v>0</v>
      </c>
      <c r="R37" s="3"/>
      <c r="S37" s="6">
        <v>0</v>
      </c>
      <c r="T37" s="3" t="s">
        <v>339</v>
      </c>
      <c r="U37" s="6">
        <f>ROUND(IF(MIN(E37,G37,I37,K37,M37,O37,Q37,S37)&lt;0, MIN(E37,G37,I37,K37,M37,O37,Q37,S37), SMALL(E37:T37,COUNTIF(E37:T37,0)+1)) * 공사설정!$C$24 / 100*AK37/ 100, 2)</f>
        <v>3494</v>
      </c>
      <c r="V37" s="6">
        <f>ROUND(0 * 공사설정!$C$25 / 100*AL37/ 100,2)</f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f>ROUND(IF(MIN(W37:AD37)=AVERAGE(W37:AD37), 0, IF(MIN(W37:AD37)&lt;0, MIN(W37:AD37), SMALL(W37:AD37,COUNTIF(W37:AD37,0)+1))) * 공사설정!$C$26 / 100*AM37/ 100,2)</f>
        <v>0</v>
      </c>
      <c r="AF37" s="3" t="s">
        <v>339</v>
      </c>
      <c r="AG37" s="3" t="s">
        <v>339</v>
      </c>
      <c r="AH37" s="3" t="s">
        <v>339</v>
      </c>
      <c r="AJ37" s="3" t="s">
        <v>339</v>
      </c>
      <c r="AK37" s="1">
        <v>100</v>
      </c>
      <c r="AL37" s="1">
        <v>100</v>
      </c>
      <c r="AM37" s="2">
        <v>100</v>
      </c>
    </row>
    <row r="38" spans="1:39" ht="30" customHeight="1" x14ac:dyDescent="0.3">
      <c r="A38" s="3" t="s">
        <v>219</v>
      </c>
      <c r="B38" s="3" t="s">
        <v>32</v>
      </c>
      <c r="C38" s="3" t="s">
        <v>303</v>
      </c>
      <c r="D38" s="3" t="s">
        <v>278</v>
      </c>
      <c r="E38" s="6">
        <v>0</v>
      </c>
      <c r="F38" s="3" t="s">
        <v>339</v>
      </c>
      <c r="G38" s="1">
        <v>3583</v>
      </c>
      <c r="H38" s="3" t="s">
        <v>171</v>
      </c>
      <c r="I38" s="6">
        <v>0</v>
      </c>
      <c r="J38" s="3"/>
      <c r="K38" s="6">
        <v>0</v>
      </c>
      <c r="L38" s="3" t="s">
        <v>339</v>
      </c>
      <c r="M38" s="6">
        <v>0</v>
      </c>
      <c r="N38" s="3"/>
      <c r="O38" s="6">
        <v>0</v>
      </c>
      <c r="P38" s="3" t="s">
        <v>339</v>
      </c>
      <c r="Q38" s="6">
        <v>0</v>
      </c>
      <c r="R38" s="3"/>
      <c r="S38" s="6">
        <v>0</v>
      </c>
      <c r="T38" s="3" t="s">
        <v>339</v>
      </c>
      <c r="U38" s="6">
        <f>ROUND(IF(MIN(E38,G38,I38,K38,M38,O38,Q38,S38)&lt;0, MIN(E38,G38,I38,K38,M38,O38,Q38,S38), SMALL(E38:T38,COUNTIF(E38:T38,0)+1)) * 공사설정!$C$24 / 100*AK38/ 100, 2)</f>
        <v>3583</v>
      </c>
      <c r="V38" s="6">
        <f>ROUND(0 * 공사설정!$C$25 / 100*AL38/ 100,2)</f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f>ROUND(IF(MIN(W38:AD38)=AVERAGE(W38:AD38), 0, IF(MIN(W38:AD38)&lt;0, MIN(W38:AD38), SMALL(W38:AD38,COUNTIF(W38:AD38,0)+1))) * 공사설정!$C$26 / 100*AM38/ 100,2)</f>
        <v>0</v>
      </c>
      <c r="AF38" s="3" t="s">
        <v>339</v>
      </c>
      <c r="AG38" s="3" t="s">
        <v>339</v>
      </c>
      <c r="AH38" s="3" t="s">
        <v>339</v>
      </c>
      <c r="AJ38" s="3" t="s">
        <v>339</v>
      </c>
      <c r="AK38" s="1">
        <v>100</v>
      </c>
      <c r="AL38" s="1">
        <v>100</v>
      </c>
      <c r="AM38" s="2">
        <v>100</v>
      </c>
    </row>
    <row r="39" spans="1:39" ht="30" customHeight="1" x14ac:dyDescent="0.3">
      <c r="A39" s="3" t="s">
        <v>334</v>
      </c>
      <c r="B39" s="3" t="s">
        <v>353</v>
      </c>
      <c r="C39" s="3" t="s">
        <v>102</v>
      </c>
      <c r="D39" s="3" t="s">
        <v>51</v>
      </c>
      <c r="E39" s="6">
        <v>0</v>
      </c>
      <c r="F39" s="3" t="s">
        <v>339</v>
      </c>
      <c r="G39" s="6">
        <v>0</v>
      </c>
      <c r="H39" s="3" t="s">
        <v>339</v>
      </c>
      <c r="I39" s="6">
        <v>0</v>
      </c>
      <c r="J39" s="3"/>
      <c r="K39" s="6">
        <v>0</v>
      </c>
      <c r="L39" s="3" t="s">
        <v>339</v>
      </c>
      <c r="M39" s="6">
        <v>0</v>
      </c>
      <c r="N39" s="3"/>
      <c r="O39" s="6">
        <v>0</v>
      </c>
      <c r="P39" s="3" t="s">
        <v>339</v>
      </c>
      <c r="Q39" s="6">
        <v>0</v>
      </c>
      <c r="R39" s="3"/>
      <c r="S39" s="6">
        <v>0</v>
      </c>
      <c r="T39" s="3" t="s">
        <v>339</v>
      </c>
      <c r="U39" s="6">
        <f>0*AK39/ 100</f>
        <v>0</v>
      </c>
      <c r="V39" s="6">
        <f>ROUND(0 * 공사설정!$C$25 / 100*AL39/ 100,2)</f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f>ROUND(IF(MIN(W39:AD39)=AVERAGE(W39:AD39), 0, IF(MIN(W39:AD39)&lt;0, MIN(W39:AD39), SMALL(W39:AD39,COUNTIF(W39:AD39,0)+1))) * 공사설정!$C$26 / 100*AM39/ 100,2)</f>
        <v>0</v>
      </c>
      <c r="AF39" s="3" t="s">
        <v>339</v>
      </c>
      <c r="AG39" s="3" t="s">
        <v>339</v>
      </c>
      <c r="AH39" s="3" t="s">
        <v>339</v>
      </c>
      <c r="AJ39" s="3" t="s">
        <v>339</v>
      </c>
      <c r="AK39" s="1">
        <v>100</v>
      </c>
      <c r="AL39" s="1">
        <v>100</v>
      </c>
      <c r="AM39" s="2">
        <v>100</v>
      </c>
    </row>
    <row r="40" spans="1:39" ht="30" customHeight="1" x14ac:dyDescent="0.3">
      <c r="A40" s="3" t="s">
        <v>141</v>
      </c>
      <c r="B40" s="3" t="s">
        <v>140</v>
      </c>
      <c r="C40" s="3" t="s">
        <v>9</v>
      </c>
      <c r="D40" s="3" t="s">
        <v>29</v>
      </c>
      <c r="E40" s="6">
        <v>0</v>
      </c>
      <c r="F40" s="3" t="s">
        <v>339</v>
      </c>
      <c r="G40" s="6">
        <v>0</v>
      </c>
      <c r="H40" s="3"/>
      <c r="I40" s="6">
        <v>0</v>
      </c>
      <c r="J40" s="3"/>
      <c r="K40" s="6">
        <v>0</v>
      </c>
      <c r="L40" s="3"/>
      <c r="M40" s="1">
        <v>12000</v>
      </c>
      <c r="N40" s="3" t="s">
        <v>48</v>
      </c>
      <c r="O40" s="6">
        <v>0</v>
      </c>
      <c r="P40" s="3"/>
      <c r="Q40" s="6">
        <v>0</v>
      </c>
      <c r="R40" s="3"/>
      <c r="S40" s="6">
        <v>0</v>
      </c>
      <c r="T40" s="3"/>
      <c r="U40" s="6">
        <f>ROUND(IF(MIN(E40,G40,I40,K40,M40,O40,Q40,S40)&lt;0, MIN(E40,G40,I40,K40,M40,O40,Q40,S40), SMALL(E40:T40,COUNTIF(E40:T40,0)+1)) * 공사설정!$C$24 / 100*AK40/ 100, 2)</f>
        <v>12000</v>
      </c>
      <c r="V40" s="6">
        <f>ROUND(0 * 공사설정!$C$25 / 100*AL40/ 100,2)</f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f>ROUND(IF(MIN(W40:AD40)=AVERAGE(W40:AD40), 0, IF(MIN(W40:AD40)&lt;0, MIN(W40:AD40), SMALL(W40:AD40,COUNTIF(W40:AD40,0)+1))) * 공사설정!$C$26 / 100*AM40/ 100,2)</f>
        <v>0</v>
      </c>
      <c r="AF40" s="3" t="s">
        <v>339</v>
      </c>
      <c r="AG40" s="3" t="s">
        <v>339</v>
      </c>
      <c r="AH40" s="3" t="s">
        <v>339</v>
      </c>
      <c r="AJ40" s="3" t="s">
        <v>339</v>
      </c>
      <c r="AK40" s="1">
        <v>100</v>
      </c>
      <c r="AL40" s="1">
        <v>100</v>
      </c>
      <c r="AM40" s="2">
        <v>100</v>
      </c>
    </row>
    <row r="41" spans="1:39" ht="30" customHeight="1" x14ac:dyDescent="0.3">
      <c r="A41" s="3" t="s">
        <v>216</v>
      </c>
      <c r="B41" s="3" t="s">
        <v>87</v>
      </c>
      <c r="C41" s="3" t="s">
        <v>415</v>
      </c>
      <c r="D41" s="3" t="s">
        <v>29</v>
      </c>
      <c r="E41" s="6">
        <v>0</v>
      </c>
      <c r="F41" s="3"/>
      <c r="G41" s="6">
        <v>0</v>
      </c>
      <c r="H41" s="3"/>
      <c r="I41" s="6">
        <v>0</v>
      </c>
      <c r="J41" s="3"/>
      <c r="K41" s="1">
        <v>30000</v>
      </c>
      <c r="L41" s="3" t="s">
        <v>390</v>
      </c>
      <c r="M41" s="6">
        <v>0</v>
      </c>
      <c r="N41" s="3"/>
      <c r="O41" s="6">
        <v>0</v>
      </c>
      <c r="P41" s="3"/>
      <c r="Q41" s="6">
        <v>0</v>
      </c>
      <c r="R41" s="3"/>
      <c r="S41" s="6">
        <v>0</v>
      </c>
      <c r="T41" s="3"/>
      <c r="U41" s="6">
        <f>ROUND(IF(MIN(E41,G41,I41,K41,M41,O41,Q41,S41)&lt;0, MIN(E41,G41,I41,K41,M41,O41,Q41,S41), SMALL(E41:T41,COUNTIF(E41:T41,0)+1)) * 공사설정!$C$24 / 100*AK41/ 100, 2)</f>
        <v>30000</v>
      </c>
      <c r="V41" s="6">
        <f>ROUND(0 * 공사설정!$C$25 / 100*AL41/ 100,2)</f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f>ROUND(IF(MIN(W41:AD41)=AVERAGE(W41:AD41), 0, IF(MIN(W41:AD41)&lt;0, MIN(W41:AD41), SMALL(W41:AD41,COUNTIF(W41:AD41,0)+1))) * 공사설정!$C$26 / 100*AM41/ 100,2)</f>
        <v>0</v>
      </c>
      <c r="AF41" s="3" t="s">
        <v>161</v>
      </c>
      <c r="AG41" s="3" t="s">
        <v>339</v>
      </c>
      <c r="AH41" s="3" t="s">
        <v>339</v>
      </c>
      <c r="AJ41" s="3" t="s">
        <v>339</v>
      </c>
      <c r="AK41" s="1">
        <v>100</v>
      </c>
      <c r="AL41" s="1">
        <v>100</v>
      </c>
      <c r="AM41" s="2">
        <v>100</v>
      </c>
    </row>
    <row r="42" spans="1:39" ht="30" customHeight="1" x14ac:dyDescent="0.3">
      <c r="A42" s="3" t="s">
        <v>118</v>
      </c>
      <c r="B42" s="3" t="s">
        <v>35</v>
      </c>
      <c r="C42" s="3" t="s">
        <v>203</v>
      </c>
      <c r="D42" s="3" t="s">
        <v>71</v>
      </c>
      <c r="E42" s="6">
        <v>0</v>
      </c>
      <c r="F42" s="3" t="s">
        <v>339</v>
      </c>
      <c r="G42" s="1">
        <v>3340</v>
      </c>
      <c r="H42" s="3" t="s">
        <v>312</v>
      </c>
      <c r="I42" s="6">
        <v>0</v>
      </c>
      <c r="J42" s="3"/>
      <c r="K42" s="1">
        <v>3340</v>
      </c>
      <c r="L42" s="3" t="s">
        <v>204</v>
      </c>
      <c r="M42" s="1">
        <v>3340</v>
      </c>
      <c r="N42" s="3" t="s">
        <v>72</v>
      </c>
      <c r="O42" s="6">
        <v>0</v>
      </c>
      <c r="P42" s="3" t="s">
        <v>339</v>
      </c>
      <c r="Q42" s="6">
        <v>0</v>
      </c>
      <c r="R42" s="3"/>
      <c r="S42" s="6">
        <v>0</v>
      </c>
      <c r="T42" s="3" t="s">
        <v>339</v>
      </c>
      <c r="U42" s="6">
        <f>ROUND(IF(MIN(E42,G42,I42,K42,M42,O42,Q42,S42)&lt;0, MIN(E42,G42,I42,K42,M42,O42,Q42,S42), SMALL(E42:T42,COUNTIF(E42:T42,0)+1)) * 공사설정!$C$24 / 100*AK42/ 100, 2)</f>
        <v>3340</v>
      </c>
      <c r="V42" s="6">
        <f>ROUND(0 * 공사설정!$C$25 / 100*AL42/ 100,2)</f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f>ROUND(IF(MIN(W42:AD42)=AVERAGE(W42:AD42), 0, IF(MIN(W42:AD42)&lt;0, MIN(W42:AD42), SMALL(W42:AD42,COUNTIF(W42:AD42,0)+1))) * 공사설정!$C$26 / 100*AM42/ 100,2)</f>
        <v>0</v>
      </c>
      <c r="AF42" s="3" t="s">
        <v>339</v>
      </c>
      <c r="AG42" s="3" t="s">
        <v>339</v>
      </c>
      <c r="AH42" s="3" t="s">
        <v>339</v>
      </c>
      <c r="AJ42" s="3" t="s">
        <v>279</v>
      </c>
      <c r="AK42" s="1">
        <v>100</v>
      </c>
      <c r="AL42" s="1">
        <v>100</v>
      </c>
      <c r="AM42" s="2">
        <v>100</v>
      </c>
    </row>
    <row r="43" spans="1:39" ht="30" customHeight="1" x14ac:dyDescent="0.3">
      <c r="A43" s="3" t="s">
        <v>157</v>
      </c>
      <c r="B43" s="3" t="s">
        <v>121</v>
      </c>
      <c r="C43" s="3" t="s">
        <v>308</v>
      </c>
      <c r="D43" s="3" t="s">
        <v>71</v>
      </c>
      <c r="E43" s="6">
        <v>0</v>
      </c>
      <c r="F43" s="3" t="s">
        <v>339</v>
      </c>
      <c r="G43" s="1">
        <v>3930</v>
      </c>
      <c r="H43" s="3" t="s">
        <v>312</v>
      </c>
      <c r="I43" s="6">
        <v>0</v>
      </c>
      <c r="J43" s="3"/>
      <c r="K43" s="1">
        <v>3930</v>
      </c>
      <c r="L43" s="3" t="s">
        <v>204</v>
      </c>
      <c r="M43" s="1">
        <v>3930</v>
      </c>
      <c r="N43" s="3" t="s">
        <v>72</v>
      </c>
      <c r="O43" s="6">
        <v>0</v>
      </c>
      <c r="P43" s="3" t="s">
        <v>339</v>
      </c>
      <c r="Q43" s="6">
        <v>0</v>
      </c>
      <c r="R43" s="3"/>
      <c r="S43" s="6">
        <v>0</v>
      </c>
      <c r="T43" s="3" t="s">
        <v>339</v>
      </c>
      <c r="U43" s="6">
        <f>ROUND(IF(MIN(E43,G43,I43,K43,M43,O43,Q43,S43)&lt;0, MIN(E43,G43,I43,K43,M43,O43,Q43,S43), SMALL(E43:T43,COUNTIF(E43:T43,0)+1)) * 공사설정!$C$24 / 100*AK43/ 100, 2)</f>
        <v>3930</v>
      </c>
      <c r="V43" s="6">
        <f>ROUND(0 * 공사설정!$C$25 / 100*AL43/ 100,2)</f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f>ROUND(IF(MIN(W43:AD43)=AVERAGE(W43:AD43), 0, IF(MIN(W43:AD43)&lt;0, MIN(W43:AD43), SMALL(W43:AD43,COUNTIF(W43:AD43,0)+1))) * 공사설정!$C$26 / 100*AM43/ 100,2)</f>
        <v>0</v>
      </c>
      <c r="AF43" s="3" t="s">
        <v>339</v>
      </c>
      <c r="AG43" s="3" t="s">
        <v>339</v>
      </c>
      <c r="AH43" s="3" t="s">
        <v>339</v>
      </c>
      <c r="AJ43" s="3" t="s">
        <v>279</v>
      </c>
      <c r="AK43" s="1">
        <v>100</v>
      </c>
      <c r="AL43" s="1">
        <v>100</v>
      </c>
      <c r="AM43" s="2">
        <v>100</v>
      </c>
    </row>
    <row r="44" spans="1:39" ht="30" customHeight="1" x14ac:dyDescent="0.3">
      <c r="A44" s="3" t="s">
        <v>337</v>
      </c>
      <c r="B44" s="3" t="s">
        <v>253</v>
      </c>
      <c r="C44" s="3" t="s">
        <v>23</v>
      </c>
      <c r="D44" s="3" t="s">
        <v>412</v>
      </c>
      <c r="E44" s="6">
        <v>0</v>
      </c>
      <c r="F44" s="3"/>
      <c r="G44" s="6">
        <v>0</v>
      </c>
      <c r="H44" s="3"/>
      <c r="I44" s="6">
        <v>0</v>
      </c>
      <c r="J44" s="3"/>
      <c r="K44" s="6">
        <v>0</v>
      </c>
      <c r="L44" s="3"/>
      <c r="M44" s="6">
        <v>0</v>
      </c>
      <c r="N44" s="3"/>
      <c r="O44" s="6">
        <v>0</v>
      </c>
      <c r="P44" s="3"/>
      <c r="Q44" s="1">
        <v>200000</v>
      </c>
      <c r="R44" s="3"/>
      <c r="S44" s="6">
        <v>0</v>
      </c>
      <c r="T44" s="3"/>
      <c r="U44" s="6">
        <f>ROUND(IF(MIN(E44,G44,I44,K44,M44,O44,Q44,S44)&lt;0, MIN(E44,G44,I44,K44,M44,O44,Q44,S44), SMALL(E44:T44,COUNTIF(E44:T44,0)+1)) * 공사설정!$C$24 / 100*AK44/ 100, 2)</f>
        <v>200000</v>
      </c>
      <c r="V44" s="6">
        <f>ROUND(0 * 공사설정!$C$25 / 100*AL44/ 100,2)</f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f>ROUND(IF(MIN(W44:AD44)=AVERAGE(W44:AD44), 0, IF(MIN(W44:AD44)&lt;0, MIN(W44:AD44), SMALL(W44:AD44,COUNTIF(W44:AD44,0)+1))) * 공사설정!$C$26 / 100*AM44/ 100,2)</f>
        <v>0</v>
      </c>
      <c r="AF44" s="3"/>
      <c r="AG44" s="3" t="s">
        <v>339</v>
      </c>
      <c r="AH44" s="3" t="s">
        <v>339</v>
      </c>
      <c r="AJ44" s="3" t="s">
        <v>339</v>
      </c>
      <c r="AK44" s="1">
        <v>100</v>
      </c>
      <c r="AL44" s="1">
        <v>100</v>
      </c>
      <c r="AM44" s="2">
        <v>100</v>
      </c>
    </row>
    <row r="45" spans="1:39" ht="30" customHeight="1" x14ac:dyDescent="0.3">
      <c r="A45" s="3" t="s">
        <v>196</v>
      </c>
      <c r="B45" s="3" t="s">
        <v>253</v>
      </c>
      <c r="C45" s="3" t="s">
        <v>367</v>
      </c>
      <c r="D45" s="3" t="s">
        <v>412</v>
      </c>
      <c r="E45" s="6">
        <v>0</v>
      </c>
      <c r="F45" s="3"/>
      <c r="G45" s="6">
        <v>0</v>
      </c>
      <c r="H45" s="3"/>
      <c r="I45" s="6">
        <v>0</v>
      </c>
      <c r="J45" s="3"/>
      <c r="K45" s="6">
        <v>0</v>
      </c>
      <c r="L45" s="3"/>
      <c r="M45" s="6">
        <v>0</v>
      </c>
      <c r="N45" s="3"/>
      <c r="O45" s="1">
        <v>180000</v>
      </c>
      <c r="P45" s="3"/>
      <c r="Q45" s="6">
        <v>0</v>
      </c>
      <c r="R45" s="3"/>
      <c r="S45" s="6">
        <v>0</v>
      </c>
      <c r="T45" s="3"/>
      <c r="U45" s="6">
        <f>ROUND(IF(MIN(E45,G45,I45,K45,M45,O45,Q45,S45)&lt;0, MIN(E45,G45,I45,K45,M45,O45,Q45,S45), SMALL(E45:T45,COUNTIF(E45:T45,0)+1)) * 공사설정!$C$24 / 100*AK45/ 100, 2)</f>
        <v>180000</v>
      </c>
      <c r="V45" s="6">
        <f>ROUND(0 * 공사설정!$C$25 / 100*AL45/ 100,2)</f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f>ROUND(IF(MIN(W45:AD45)=AVERAGE(W45:AD45), 0, IF(MIN(W45:AD45)&lt;0, MIN(W45:AD45), SMALL(W45:AD45,COUNTIF(W45:AD45,0)+1))) * 공사설정!$C$26 / 100*AM45/ 100,2)</f>
        <v>0</v>
      </c>
      <c r="AF45" s="3"/>
      <c r="AG45" s="3" t="s">
        <v>339</v>
      </c>
      <c r="AH45" s="3" t="s">
        <v>339</v>
      </c>
      <c r="AJ45" s="3" t="s">
        <v>339</v>
      </c>
      <c r="AK45" s="1">
        <v>100</v>
      </c>
      <c r="AL45" s="1">
        <v>100</v>
      </c>
      <c r="AM45" s="2">
        <v>100</v>
      </c>
    </row>
    <row r="46" spans="1:39" ht="30" customHeight="1" x14ac:dyDescent="0.3">
      <c r="A46" s="3" t="s">
        <v>257</v>
      </c>
      <c r="B46" s="3" t="s">
        <v>258</v>
      </c>
      <c r="C46" s="3" t="s">
        <v>183</v>
      </c>
      <c r="D46" s="3" t="s">
        <v>370</v>
      </c>
      <c r="E46" s="6">
        <v>0</v>
      </c>
      <c r="F46" s="3"/>
      <c r="G46" s="6">
        <v>0</v>
      </c>
      <c r="H46" s="3"/>
      <c r="I46" s="6">
        <v>0</v>
      </c>
      <c r="J46" s="3"/>
      <c r="K46" s="6">
        <v>0</v>
      </c>
      <c r="L46" s="3"/>
      <c r="M46" s="6">
        <v>0</v>
      </c>
      <c r="N46" s="3"/>
      <c r="O46" s="1">
        <v>2000000</v>
      </c>
      <c r="P46" s="3"/>
      <c r="Q46" s="1">
        <v>2400000</v>
      </c>
      <c r="R46" s="3"/>
      <c r="S46" s="6">
        <v>0</v>
      </c>
      <c r="T46" s="3"/>
      <c r="U46" s="6">
        <f>ROUND(IF(MIN(E46,G46,I46,K46,M46,O46,Q46,S46)&lt;0, MIN(E46,G46,I46,K46,M46,O46,Q46,S46), SMALL(E46:T46,COUNTIF(E46:T46,0)+1)) * 공사설정!$C$24 / 100*AK46/ 100, 2)</f>
        <v>2000000</v>
      </c>
      <c r="V46" s="6">
        <f>ROUND(0 * 공사설정!$C$25 / 100*AL46/ 100,2)</f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f>ROUND(IF(MIN(W46:AD46)=AVERAGE(W46:AD46), 0, IF(MIN(W46:AD46)&lt;0, MIN(W46:AD46), SMALL(W46:AD46,COUNTIF(W46:AD46,0)+1))) * 공사설정!$C$26 / 100*AM46/ 100,2)</f>
        <v>0</v>
      </c>
      <c r="AF46" s="3"/>
      <c r="AG46" s="3" t="s">
        <v>339</v>
      </c>
      <c r="AH46" s="3" t="s">
        <v>339</v>
      </c>
      <c r="AJ46" s="3" t="s">
        <v>339</v>
      </c>
      <c r="AK46" s="1">
        <v>100</v>
      </c>
      <c r="AL46" s="1">
        <v>100</v>
      </c>
      <c r="AM46" s="2">
        <v>100</v>
      </c>
    </row>
    <row r="47" spans="1:39" ht="30" customHeight="1" x14ac:dyDescent="0.3">
      <c r="A47" s="3" t="s">
        <v>8</v>
      </c>
      <c r="B47" s="3" t="s">
        <v>298</v>
      </c>
      <c r="C47" s="3" t="s">
        <v>233</v>
      </c>
      <c r="D47" s="3" t="s">
        <v>370</v>
      </c>
      <c r="E47" s="6">
        <v>0</v>
      </c>
      <c r="F47" s="3"/>
      <c r="G47" s="6">
        <v>0</v>
      </c>
      <c r="H47" s="3"/>
      <c r="I47" s="6">
        <v>0</v>
      </c>
      <c r="J47" s="3"/>
      <c r="K47" s="6">
        <v>0</v>
      </c>
      <c r="L47" s="3"/>
      <c r="M47" s="6">
        <v>0</v>
      </c>
      <c r="N47" s="3"/>
      <c r="O47" s="1">
        <v>750000</v>
      </c>
      <c r="P47" s="3"/>
      <c r="Q47" s="6">
        <v>0</v>
      </c>
      <c r="R47" s="3"/>
      <c r="S47" s="6">
        <v>0</v>
      </c>
      <c r="T47" s="3"/>
      <c r="U47" s="6">
        <f>ROUND(IF(MIN(E47,G47,I47,K47,M47,O47,Q47,S47)&lt;0, MIN(E47,G47,I47,K47,M47,O47,Q47,S47), SMALL(E47:T47,COUNTIF(E47:T47,0)+1)) * 공사설정!$C$24 / 100*AK47/ 100, 2)</f>
        <v>750000</v>
      </c>
      <c r="V47" s="6">
        <f>ROUND(0 * 공사설정!$C$25 / 100*AL47/ 100,2)</f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f>ROUND(IF(MIN(W47:AD47)=AVERAGE(W47:AD47), 0, IF(MIN(W47:AD47)&lt;0, MIN(W47:AD47), SMALL(W47:AD47,COUNTIF(W47:AD47,0)+1))) * 공사설정!$C$26 / 100*AM47/ 100,2)</f>
        <v>0</v>
      </c>
      <c r="AF47" s="3"/>
      <c r="AG47" s="3" t="s">
        <v>339</v>
      </c>
      <c r="AH47" s="3" t="s">
        <v>339</v>
      </c>
      <c r="AJ47" s="3" t="s">
        <v>339</v>
      </c>
      <c r="AK47" s="1">
        <v>100</v>
      </c>
      <c r="AL47" s="1">
        <v>100</v>
      </c>
      <c r="AM47" s="2">
        <v>100</v>
      </c>
    </row>
    <row r="48" spans="1:39" ht="30" customHeight="1" x14ac:dyDescent="0.3">
      <c r="A48" s="3" t="s">
        <v>17</v>
      </c>
      <c r="B48" s="3" t="s">
        <v>359</v>
      </c>
      <c r="C48" s="3" t="s">
        <v>76</v>
      </c>
      <c r="D48" s="3" t="s">
        <v>370</v>
      </c>
      <c r="E48" s="6">
        <v>0</v>
      </c>
      <c r="F48" s="3"/>
      <c r="G48" s="6">
        <v>0</v>
      </c>
      <c r="H48" s="3"/>
      <c r="I48" s="6">
        <v>0</v>
      </c>
      <c r="J48" s="3"/>
      <c r="K48" s="6">
        <v>0</v>
      </c>
      <c r="L48" s="3"/>
      <c r="M48" s="6">
        <v>0</v>
      </c>
      <c r="N48" s="3"/>
      <c r="O48" s="1">
        <v>800000</v>
      </c>
      <c r="P48" s="3"/>
      <c r="Q48" s="6">
        <v>0</v>
      </c>
      <c r="R48" s="3"/>
      <c r="S48" s="6">
        <v>0</v>
      </c>
      <c r="T48" s="3"/>
      <c r="U48" s="6">
        <f>ROUND(IF(MIN(E48,G48,I48,K48,M48,O48,Q48,S48)&lt;0, MIN(E48,G48,I48,K48,M48,O48,Q48,S48), SMALL(E48:T48,COUNTIF(E48:T48,0)+1)) * 공사설정!$C$24 / 100*AK48/ 100, 2)</f>
        <v>800000</v>
      </c>
      <c r="V48" s="6">
        <f>ROUND(0 * 공사설정!$C$25 / 100*AL48/ 100,2)</f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f>ROUND(IF(MIN(W48:AD48)=AVERAGE(W48:AD48), 0, IF(MIN(W48:AD48)&lt;0, MIN(W48:AD48), SMALL(W48:AD48,COUNTIF(W48:AD48,0)+1))) * 공사설정!$C$26 / 100*AM48/ 100,2)</f>
        <v>0</v>
      </c>
      <c r="AF48" s="3"/>
      <c r="AG48" s="3" t="s">
        <v>339</v>
      </c>
      <c r="AH48" s="3" t="s">
        <v>339</v>
      </c>
      <c r="AJ48" s="3" t="s">
        <v>339</v>
      </c>
      <c r="AK48" s="1">
        <v>100</v>
      </c>
      <c r="AL48" s="1">
        <v>100</v>
      </c>
      <c r="AM48" s="2">
        <v>100</v>
      </c>
    </row>
    <row r="49" spans="1:39" ht="30" customHeight="1" x14ac:dyDescent="0.3">
      <c r="A49" s="3" t="s">
        <v>372</v>
      </c>
      <c r="B49" s="3" t="s">
        <v>273</v>
      </c>
      <c r="C49" s="3" t="s">
        <v>339</v>
      </c>
      <c r="D49" s="3" t="s">
        <v>388</v>
      </c>
      <c r="E49" s="6">
        <v>0</v>
      </c>
      <c r="F49" s="3"/>
      <c r="G49" s="6">
        <v>0</v>
      </c>
      <c r="H49" s="3"/>
      <c r="I49" s="6">
        <v>0</v>
      </c>
      <c r="J49" s="3"/>
      <c r="K49" s="6">
        <v>0</v>
      </c>
      <c r="L49" s="3"/>
      <c r="M49" s="6">
        <v>0</v>
      </c>
      <c r="N49" s="3"/>
      <c r="O49" s="6">
        <v>0</v>
      </c>
      <c r="P49" s="3"/>
      <c r="Q49" s="6">
        <v>0</v>
      </c>
      <c r="R49" s="3"/>
      <c r="S49" s="6">
        <v>0</v>
      </c>
      <c r="T49" s="3"/>
      <c r="U49" s="6">
        <f>0*AK49/ 100</f>
        <v>0</v>
      </c>
      <c r="V49" s="6">
        <f>ROUND(600000 * 공사설정!$C$25 / 100*AL49/ 100,2)</f>
        <v>600000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f>ROUND(IF(MIN(W49:AD49)=AVERAGE(W49:AD49), 0, IF(MIN(W49:AD49)&lt;0, MIN(W49:AD49), SMALL(W49:AD49,COUNTIF(W49:AD49,0)+1))) * 공사설정!$C$26 / 100*AM49/ 100,2)</f>
        <v>0</v>
      </c>
      <c r="AF49" s="3"/>
      <c r="AG49" s="3" t="s">
        <v>339</v>
      </c>
      <c r="AH49" s="3" t="s">
        <v>339</v>
      </c>
      <c r="AJ49" s="3" t="s">
        <v>339</v>
      </c>
      <c r="AK49" s="1">
        <v>100</v>
      </c>
      <c r="AL49" s="1">
        <v>100</v>
      </c>
      <c r="AM49" s="2">
        <v>100</v>
      </c>
    </row>
    <row r="50" spans="1:39" ht="30" customHeight="1" x14ac:dyDescent="0.3">
      <c r="A50" s="3" t="s">
        <v>376</v>
      </c>
      <c r="B50" s="3" t="s">
        <v>205</v>
      </c>
      <c r="C50" s="3" t="s">
        <v>418</v>
      </c>
      <c r="D50" s="3" t="s">
        <v>370</v>
      </c>
      <c r="E50" s="6">
        <v>0</v>
      </c>
      <c r="F50" s="3"/>
      <c r="G50" s="6">
        <v>0</v>
      </c>
      <c r="H50" s="3"/>
      <c r="I50" s="6">
        <v>0</v>
      </c>
      <c r="J50" s="3"/>
      <c r="K50" s="6">
        <v>0</v>
      </c>
      <c r="L50" s="3"/>
      <c r="M50" s="6">
        <v>0</v>
      </c>
      <c r="N50" s="3"/>
      <c r="O50" s="1">
        <v>2200000</v>
      </c>
      <c r="P50" s="3"/>
      <c r="Q50" s="1">
        <v>2400000</v>
      </c>
      <c r="R50" s="3"/>
      <c r="S50" s="6">
        <v>0</v>
      </c>
      <c r="T50" s="3"/>
      <c r="U50" s="6">
        <f>ROUND(IF(MIN(E50,G50,I50,K50,M50,O50,Q50,S50)&lt;0, MIN(E50,G50,I50,K50,M50,O50,Q50,S50), SMALL(E50:T50,COUNTIF(E50:T50,0)+1)) * 공사설정!$C$24 / 100*AK50/ 100, 2)</f>
        <v>2200000</v>
      </c>
      <c r="V50" s="6">
        <f>ROUND(0 * 공사설정!$C$25 / 100*AL50/ 100,2)</f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f>ROUND(IF(MIN(W50:AD50)=AVERAGE(W50:AD50), 0, IF(MIN(W50:AD50)&lt;0, MIN(W50:AD50), SMALL(W50:AD50,COUNTIF(W50:AD50,0)+1))) * 공사설정!$C$26 / 100*AM50/ 100,2)</f>
        <v>0</v>
      </c>
      <c r="AF50" s="3"/>
      <c r="AG50" s="3" t="s">
        <v>339</v>
      </c>
      <c r="AH50" s="3" t="s">
        <v>339</v>
      </c>
      <c r="AJ50" s="3" t="s">
        <v>339</v>
      </c>
      <c r="AK50" s="1">
        <v>100</v>
      </c>
      <c r="AL50" s="1">
        <v>100</v>
      </c>
      <c r="AM50" s="2">
        <v>100</v>
      </c>
    </row>
    <row r="51" spans="1:39" ht="30" customHeight="1" x14ac:dyDescent="0.3">
      <c r="A51" s="3" t="s">
        <v>113</v>
      </c>
      <c r="B51" s="3" t="s">
        <v>105</v>
      </c>
      <c r="C51" s="3" t="s">
        <v>282</v>
      </c>
      <c r="D51" s="3" t="s">
        <v>29</v>
      </c>
      <c r="E51" s="6">
        <v>0</v>
      </c>
      <c r="F51" s="3"/>
      <c r="G51" s="6">
        <v>0</v>
      </c>
      <c r="H51" s="3"/>
      <c r="I51" s="6">
        <v>0</v>
      </c>
      <c r="J51" s="3"/>
      <c r="K51" s="6">
        <v>0</v>
      </c>
      <c r="L51" s="3"/>
      <c r="M51" s="6">
        <v>0</v>
      </c>
      <c r="N51" s="3"/>
      <c r="O51" s="1">
        <v>8750</v>
      </c>
      <c r="P51" s="3" t="s">
        <v>221</v>
      </c>
      <c r="Q51" s="6">
        <v>0</v>
      </c>
      <c r="R51" s="3"/>
      <c r="S51" s="6">
        <v>0</v>
      </c>
      <c r="T51" s="3"/>
      <c r="U51" s="6">
        <f>ROUND(IF(MIN(E51,G51,I51,K51,M51,O51,Q51,S51)&lt;0, MIN(E51,G51,I51,K51,M51,O51,Q51,S51), SMALL(E51:T51,COUNTIF(E51:T51,0)+1)) * 공사설정!$C$24 / 100*AK51/ 100, 2)</f>
        <v>8750</v>
      </c>
      <c r="V51" s="6">
        <f>ROUND(0 * 공사설정!$C$25 / 100*AL51/ 100,2)</f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f>ROUND(IF(MIN(W51:AD51)=AVERAGE(W51:AD51), 0, IF(MIN(W51:AD51)&lt;0, MIN(W51:AD51), SMALL(W51:AD51,COUNTIF(W51:AD51,0)+1))) * 공사설정!$C$26 / 100*AM51/ 100,2)</f>
        <v>0</v>
      </c>
      <c r="AF51" s="3"/>
      <c r="AG51" s="3" t="s">
        <v>339</v>
      </c>
      <c r="AH51" s="3" t="s">
        <v>339</v>
      </c>
      <c r="AJ51" s="3" t="s">
        <v>339</v>
      </c>
      <c r="AK51" s="1">
        <v>100</v>
      </c>
      <c r="AL51" s="1">
        <v>100</v>
      </c>
      <c r="AM51" s="2">
        <v>100</v>
      </c>
    </row>
    <row r="52" spans="1:39" ht="30" customHeight="1" x14ac:dyDescent="0.3">
      <c r="A52" s="3" t="s">
        <v>103</v>
      </c>
      <c r="B52" s="3" t="s">
        <v>277</v>
      </c>
      <c r="C52" s="3" t="s">
        <v>4</v>
      </c>
      <c r="D52" s="3" t="s">
        <v>29</v>
      </c>
      <c r="E52" s="6">
        <v>0</v>
      </c>
      <c r="F52" s="3"/>
      <c r="G52" s="6">
        <v>0</v>
      </c>
      <c r="H52" s="3"/>
      <c r="I52" s="6">
        <v>0</v>
      </c>
      <c r="J52" s="3"/>
      <c r="K52" s="6">
        <v>0</v>
      </c>
      <c r="L52" s="3"/>
      <c r="M52" s="6">
        <v>0</v>
      </c>
      <c r="N52" s="3"/>
      <c r="O52" s="1">
        <v>130000</v>
      </c>
      <c r="P52" s="3"/>
      <c r="Q52" s="6">
        <v>0</v>
      </c>
      <c r="R52" s="3"/>
      <c r="S52" s="6">
        <v>0</v>
      </c>
      <c r="T52" s="3"/>
      <c r="U52" s="6">
        <f>ROUND(IF(MIN(E52,G52,I52,K52,M52,O52,Q52,S52)&lt;0, MIN(E52,G52,I52,K52,M52,O52,Q52,S52), SMALL(E52:T52,COUNTIF(E52:T52,0)+1)) * 공사설정!$C$24 / 100*AK52/ 100, 2)</f>
        <v>130000</v>
      </c>
      <c r="V52" s="6">
        <f>ROUND(0 * 공사설정!$C$25 / 100*AL52/ 100,2)</f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f>ROUND(IF(MIN(W52:AD52)=AVERAGE(W52:AD52), 0, IF(MIN(W52:AD52)&lt;0, MIN(W52:AD52), SMALL(W52:AD52,COUNTIF(W52:AD52,0)+1))) * 공사설정!$C$26 / 100*AM52/ 100,2)</f>
        <v>0</v>
      </c>
      <c r="AF52" s="3"/>
      <c r="AG52" s="3" t="s">
        <v>339</v>
      </c>
      <c r="AH52" s="3" t="s">
        <v>339</v>
      </c>
      <c r="AJ52" s="3" t="s">
        <v>339</v>
      </c>
      <c r="AK52" s="1">
        <v>100</v>
      </c>
      <c r="AL52" s="1">
        <v>100</v>
      </c>
      <c r="AM52" s="2">
        <v>100</v>
      </c>
    </row>
    <row r="53" spans="1:39" ht="30" customHeight="1" x14ac:dyDescent="0.3">
      <c r="A53" s="3" t="s">
        <v>259</v>
      </c>
      <c r="B53" s="3" t="s">
        <v>120</v>
      </c>
      <c r="C53" s="3" t="s">
        <v>61</v>
      </c>
      <c r="D53" s="3" t="s">
        <v>29</v>
      </c>
      <c r="E53" s="6">
        <v>0</v>
      </c>
      <c r="F53" s="3"/>
      <c r="G53" s="6">
        <v>0</v>
      </c>
      <c r="H53" s="3"/>
      <c r="I53" s="6">
        <v>0</v>
      </c>
      <c r="J53" s="3"/>
      <c r="K53" s="6">
        <v>0</v>
      </c>
      <c r="L53" s="3"/>
      <c r="M53" s="6">
        <v>0</v>
      </c>
      <c r="N53" s="3"/>
      <c r="O53" s="1">
        <v>35000</v>
      </c>
      <c r="P53" s="3"/>
      <c r="Q53" s="6">
        <v>0</v>
      </c>
      <c r="R53" s="3"/>
      <c r="S53" s="6">
        <v>0</v>
      </c>
      <c r="T53" s="3"/>
      <c r="U53" s="6">
        <f>ROUND(IF(MIN(E53,G53,I53,K53,M53,O53,Q53,S53)&lt;0, MIN(E53,G53,I53,K53,M53,O53,Q53,S53), SMALL(E53:T53,COUNTIF(E53:T53,0)+1)) * 공사설정!$C$24 / 100*AK53/ 100, 2)</f>
        <v>35000</v>
      </c>
      <c r="V53" s="6">
        <f>ROUND(0 * 공사설정!$C$25 / 100*AL53/ 100,2)</f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f>ROUND(IF(MIN(W53:AD53)=AVERAGE(W53:AD53), 0, IF(MIN(W53:AD53)&lt;0, MIN(W53:AD53), SMALL(W53:AD53,COUNTIF(W53:AD53,0)+1))) * 공사설정!$C$26 / 100*AM53/ 100,2)</f>
        <v>0</v>
      </c>
      <c r="AF53" s="3"/>
      <c r="AG53" s="3" t="s">
        <v>339</v>
      </c>
      <c r="AH53" s="3" t="s">
        <v>339</v>
      </c>
      <c r="AJ53" s="3" t="s">
        <v>339</v>
      </c>
      <c r="AK53" s="1">
        <v>100</v>
      </c>
      <c r="AL53" s="1">
        <v>100</v>
      </c>
      <c r="AM53" s="2">
        <v>100</v>
      </c>
    </row>
    <row r="54" spans="1:39" ht="30" customHeight="1" x14ac:dyDescent="0.3">
      <c r="A54" s="3" t="s">
        <v>310</v>
      </c>
      <c r="B54" s="3" t="s">
        <v>295</v>
      </c>
      <c r="C54" s="3" t="s">
        <v>250</v>
      </c>
      <c r="D54" s="3" t="s">
        <v>377</v>
      </c>
      <c r="E54" s="6">
        <v>0</v>
      </c>
      <c r="F54" s="3" t="s">
        <v>339</v>
      </c>
      <c r="G54" s="6">
        <v>0</v>
      </c>
      <c r="H54" s="3" t="s">
        <v>339</v>
      </c>
      <c r="I54" s="6">
        <v>0</v>
      </c>
      <c r="J54" s="3"/>
      <c r="K54" s="6">
        <v>0</v>
      </c>
      <c r="L54" s="3" t="s">
        <v>339</v>
      </c>
      <c r="M54" s="6">
        <v>0</v>
      </c>
      <c r="N54" s="3"/>
      <c r="O54" s="6">
        <v>0</v>
      </c>
      <c r="P54" s="3" t="s">
        <v>339</v>
      </c>
      <c r="Q54" s="6">
        <v>0</v>
      </c>
      <c r="R54" s="3"/>
      <c r="S54" s="6">
        <v>0</v>
      </c>
      <c r="T54" s="3" t="s">
        <v>339</v>
      </c>
      <c r="U54" s="6">
        <f t="shared" ref="U54:U63" si="0">0*AK54/ 100</f>
        <v>0</v>
      </c>
      <c r="V54" s="6">
        <f>ROUND(165545 * 공사설정!$C$25 / 100*AL54/ 100,2)</f>
        <v>165545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f>ROUND(IF(MIN(W54:AD54)=AVERAGE(W54:AD54), 0, IF(MIN(W54:AD54)&lt;0, MIN(W54:AD54), SMALL(W54:AD54,COUNTIF(W54:AD54,0)+1))) * 공사설정!$C$26 / 100*AM54/ 100,2)</f>
        <v>0</v>
      </c>
      <c r="AF54" s="3" t="s">
        <v>339</v>
      </c>
      <c r="AG54" s="3" t="s">
        <v>265</v>
      </c>
      <c r="AH54" s="3" t="s">
        <v>339</v>
      </c>
      <c r="AJ54" s="3" t="s">
        <v>279</v>
      </c>
      <c r="AK54" s="1">
        <v>100</v>
      </c>
      <c r="AL54" s="1">
        <v>100</v>
      </c>
      <c r="AM54" s="2">
        <v>100</v>
      </c>
    </row>
    <row r="55" spans="1:39" ht="30" customHeight="1" x14ac:dyDescent="0.3">
      <c r="A55" s="3" t="s">
        <v>256</v>
      </c>
      <c r="B55" s="3" t="s">
        <v>44</v>
      </c>
      <c r="C55" s="3" t="s">
        <v>250</v>
      </c>
      <c r="D55" s="3" t="s">
        <v>377</v>
      </c>
      <c r="E55" s="6">
        <v>0</v>
      </c>
      <c r="F55" s="3" t="s">
        <v>339</v>
      </c>
      <c r="G55" s="6">
        <v>0</v>
      </c>
      <c r="H55" s="3" t="s">
        <v>339</v>
      </c>
      <c r="I55" s="6">
        <v>0</v>
      </c>
      <c r="J55" s="3"/>
      <c r="K55" s="6">
        <v>0</v>
      </c>
      <c r="L55" s="3" t="s">
        <v>339</v>
      </c>
      <c r="M55" s="6">
        <v>0</v>
      </c>
      <c r="N55" s="3"/>
      <c r="O55" s="6">
        <v>0</v>
      </c>
      <c r="P55" s="3" t="s">
        <v>339</v>
      </c>
      <c r="Q55" s="6">
        <v>0</v>
      </c>
      <c r="R55" s="3"/>
      <c r="S55" s="6">
        <v>0</v>
      </c>
      <c r="T55" s="3" t="s">
        <v>339</v>
      </c>
      <c r="U55" s="6">
        <f t="shared" si="0"/>
        <v>0</v>
      </c>
      <c r="V55" s="6">
        <f>ROUND(214222 * 공사설정!$C$25 / 100*AL55/ 100,2)</f>
        <v>214222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f>ROUND(IF(MIN(W55:AD55)=AVERAGE(W55:AD55), 0, IF(MIN(W55:AD55)&lt;0, MIN(W55:AD55), SMALL(W55:AD55,COUNTIF(W55:AD55,0)+1))) * 공사설정!$C$26 / 100*AM55/ 100,2)</f>
        <v>0</v>
      </c>
      <c r="AF55" s="3" t="s">
        <v>339</v>
      </c>
      <c r="AG55" s="3" t="s">
        <v>265</v>
      </c>
      <c r="AH55" s="3" t="s">
        <v>339</v>
      </c>
      <c r="AJ55" s="3" t="s">
        <v>279</v>
      </c>
      <c r="AK55" s="1">
        <v>100</v>
      </c>
      <c r="AL55" s="1">
        <v>100</v>
      </c>
      <c r="AM55" s="2">
        <v>100</v>
      </c>
    </row>
    <row r="56" spans="1:39" ht="30" customHeight="1" x14ac:dyDescent="0.3">
      <c r="A56" s="3" t="s">
        <v>290</v>
      </c>
      <c r="B56" s="3" t="s">
        <v>97</v>
      </c>
      <c r="C56" s="3" t="s">
        <v>250</v>
      </c>
      <c r="D56" s="3" t="s">
        <v>377</v>
      </c>
      <c r="E56" s="6">
        <v>0</v>
      </c>
      <c r="F56" s="3" t="s">
        <v>339</v>
      </c>
      <c r="G56" s="6">
        <v>0</v>
      </c>
      <c r="H56" s="3" t="s">
        <v>339</v>
      </c>
      <c r="I56" s="6">
        <v>0</v>
      </c>
      <c r="J56" s="3"/>
      <c r="K56" s="6">
        <v>0</v>
      </c>
      <c r="L56" s="3" t="s">
        <v>339</v>
      </c>
      <c r="M56" s="6">
        <v>0</v>
      </c>
      <c r="N56" s="3"/>
      <c r="O56" s="6">
        <v>0</v>
      </c>
      <c r="P56" s="3" t="s">
        <v>339</v>
      </c>
      <c r="Q56" s="6">
        <v>0</v>
      </c>
      <c r="R56" s="3"/>
      <c r="S56" s="6">
        <v>0</v>
      </c>
      <c r="T56" s="3" t="s">
        <v>339</v>
      </c>
      <c r="U56" s="6">
        <f t="shared" si="0"/>
        <v>0</v>
      </c>
      <c r="V56" s="6">
        <f>ROUND(229326 * 공사설정!$C$25 / 100*AL56/ 100,2)</f>
        <v>229326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f>ROUND(IF(MIN(W56:AD56)=AVERAGE(W56:AD56), 0, IF(MIN(W56:AD56)&lt;0, MIN(W56:AD56), SMALL(W56:AD56,COUNTIF(W56:AD56,0)+1))) * 공사설정!$C$26 / 100*AM56/ 100,2)</f>
        <v>0</v>
      </c>
      <c r="AF56" s="3" t="s">
        <v>339</v>
      </c>
      <c r="AG56" s="3" t="s">
        <v>265</v>
      </c>
      <c r="AH56" s="3" t="s">
        <v>339</v>
      </c>
      <c r="AJ56" s="3" t="s">
        <v>339</v>
      </c>
      <c r="AK56" s="1">
        <v>100</v>
      </c>
      <c r="AL56" s="1">
        <v>100</v>
      </c>
      <c r="AM56" s="2">
        <v>100</v>
      </c>
    </row>
    <row r="57" spans="1:39" ht="30" customHeight="1" x14ac:dyDescent="0.3">
      <c r="A57" s="3" t="s">
        <v>214</v>
      </c>
      <c r="B57" s="3" t="s">
        <v>129</v>
      </c>
      <c r="C57" s="3" t="s">
        <v>250</v>
      </c>
      <c r="D57" s="3" t="s">
        <v>377</v>
      </c>
      <c r="E57" s="6">
        <v>0</v>
      </c>
      <c r="F57" s="3" t="s">
        <v>339</v>
      </c>
      <c r="G57" s="6">
        <v>0</v>
      </c>
      <c r="H57" s="3" t="s">
        <v>339</v>
      </c>
      <c r="I57" s="6">
        <v>0</v>
      </c>
      <c r="J57" s="3"/>
      <c r="K57" s="6">
        <v>0</v>
      </c>
      <c r="L57" s="3" t="s">
        <v>339</v>
      </c>
      <c r="M57" s="6">
        <v>0</v>
      </c>
      <c r="N57" s="3"/>
      <c r="O57" s="6">
        <v>0</v>
      </c>
      <c r="P57" s="3" t="s">
        <v>339</v>
      </c>
      <c r="Q57" s="6">
        <v>0</v>
      </c>
      <c r="R57" s="3"/>
      <c r="S57" s="6">
        <v>0</v>
      </c>
      <c r="T57" s="3" t="s">
        <v>339</v>
      </c>
      <c r="U57" s="6">
        <f t="shared" si="0"/>
        <v>0</v>
      </c>
      <c r="V57" s="6">
        <f>ROUND(268058 * 공사설정!$C$25 / 100*AL57/ 100,2)</f>
        <v>268058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f>ROUND(IF(MIN(W57:AD57)=AVERAGE(W57:AD57), 0, IF(MIN(W57:AD57)&lt;0, MIN(W57:AD57), SMALL(W57:AD57,COUNTIF(W57:AD57,0)+1))) * 공사설정!$C$26 / 100*AM57/ 100,2)</f>
        <v>0</v>
      </c>
      <c r="AF57" s="3" t="s">
        <v>339</v>
      </c>
      <c r="AG57" s="3" t="s">
        <v>265</v>
      </c>
      <c r="AH57" s="3" t="s">
        <v>339</v>
      </c>
      <c r="AJ57" s="3" t="s">
        <v>279</v>
      </c>
      <c r="AK57" s="1">
        <v>100</v>
      </c>
      <c r="AL57" s="1">
        <v>100</v>
      </c>
      <c r="AM57" s="2">
        <v>100</v>
      </c>
    </row>
    <row r="58" spans="1:39" ht="30" customHeight="1" x14ac:dyDescent="0.3">
      <c r="A58" s="3" t="s">
        <v>201</v>
      </c>
      <c r="B58" s="3" t="s">
        <v>322</v>
      </c>
      <c r="C58" s="3" t="s">
        <v>250</v>
      </c>
      <c r="D58" s="3" t="s">
        <v>377</v>
      </c>
      <c r="E58" s="6">
        <v>0</v>
      </c>
      <c r="F58" s="3" t="s">
        <v>339</v>
      </c>
      <c r="G58" s="6">
        <v>0</v>
      </c>
      <c r="H58" s="3" t="s">
        <v>339</v>
      </c>
      <c r="I58" s="6">
        <v>0</v>
      </c>
      <c r="J58" s="3"/>
      <c r="K58" s="6">
        <v>0</v>
      </c>
      <c r="L58" s="3" t="s">
        <v>339</v>
      </c>
      <c r="M58" s="6">
        <v>0</v>
      </c>
      <c r="N58" s="3"/>
      <c r="O58" s="6">
        <v>0</v>
      </c>
      <c r="P58" s="3" t="s">
        <v>339</v>
      </c>
      <c r="Q58" s="6">
        <v>0</v>
      </c>
      <c r="R58" s="3"/>
      <c r="S58" s="6">
        <v>0</v>
      </c>
      <c r="T58" s="3" t="s">
        <v>339</v>
      </c>
      <c r="U58" s="6">
        <f t="shared" si="0"/>
        <v>0</v>
      </c>
      <c r="V58" s="6">
        <f>ROUND(250776 * 공사설정!$C$25 / 100*AL58/ 100,2)</f>
        <v>250776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f>ROUND(IF(MIN(W58:AD58)=AVERAGE(W58:AD58), 0, IF(MIN(W58:AD58)&lt;0, MIN(W58:AD58), SMALL(W58:AD58,COUNTIF(W58:AD58,0)+1))) * 공사설정!$C$26 / 100*AM58/ 100,2)</f>
        <v>0</v>
      </c>
      <c r="AF58" s="3" t="s">
        <v>339</v>
      </c>
      <c r="AG58" s="3" t="s">
        <v>265</v>
      </c>
      <c r="AH58" s="3" t="s">
        <v>339</v>
      </c>
      <c r="AJ58" s="3" t="s">
        <v>279</v>
      </c>
      <c r="AK58" s="1">
        <v>100</v>
      </c>
      <c r="AL58" s="1">
        <v>100</v>
      </c>
      <c r="AM58" s="2">
        <v>100</v>
      </c>
    </row>
    <row r="59" spans="1:39" ht="30" customHeight="1" x14ac:dyDescent="0.3">
      <c r="A59" s="3" t="s">
        <v>52</v>
      </c>
      <c r="B59" s="3" t="s">
        <v>373</v>
      </c>
      <c r="C59" s="3" t="s">
        <v>250</v>
      </c>
      <c r="D59" s="3" t="s">
        <v>377</v>
      </c>
      <c r="E59" s="6">
        <v>0</v>
      </c>
      <c r="F59" s="3" t="s">
        <v>339</v>
      </c>
      <c r="G59" s="6">
        <v>0</v>
      </c>
      <c r="H59" s="3" t="s">
        <v>339</v>
      </c>
      <c r="I59" s="6">
        <v>0</v>
      </c>
      <c r="J59" s="3"/>
      <c r="K59" s="6">
        <v>0</v>
      </c>
      <c r="L59" s="3" t="s">
        <v>339</v>
      </c>
      <c r="M59" s="6">
        <v>0</v>
      </c>
      <c r="N59" s="3"/>
      <c r="O59" s="6">
        <v>0</v>
      </c>
      <c r="P59" s="3" t="s">
        <v>339</v>
      </c>
      <c r="Q59" s="6">
        <v>0</v>
      </c>
      <c r="R59" s="3"/>
      <c r="S59" s="6">
        <v>0</v>
      </c>
      <c r="T59" s="3" t="s">
        <v>339</v>
      </c>
      <c r="U59" s="6">
        <f t="shared" si="0"/>
        <v>0</v>
      </c>
      <c r="V59" s="6">
        <f>ROUND(243538 * 공사설정!$C$25 / 100*AL59/ 100,2)</f>
        <v>243538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f>ROUND(IF(MIN(W59:AD59)=AVERAGE(W59:AD59), 0, IF(MIN(W59:AD59)&lt;0, MIN(W59:AD59), SMALL(W59:AD59,COUNTIF(W59:AD59,0)+1))) * 공사설정!$C$26 / 100*AM59/ 100,2)</f>
        <v>0</v>
      </c>
      <c r="AF59" s="3" t="s">
        <v>339</v>
      </c>
      <c r="AG59" s="3" t="s">
        <v>265</v>
      </c>
      <c r="AH59" s="3" t="s">
        <v>339</v>
      </c>
      <c r="AJ59" s="3" t="s">
        <v>279</v>
      </c>
      <c r="AK59" s="1">
        <v>100</v>
      </c>
      <c r="AL59" s="1">
        <v>100</v>
      </c>
      <c r="AM59" s="2">
        <v>100</v>
      </c>
    </row>
    <row r="60" spans="1:39" ht="30" customHeight="1" x14ac:dyDescent="0.3">
      <c r="A60" s="3" t="s">
        <v>112</v>
      </c>
      <c r="B60" s="3" t="s">
        <v>123</v>
      </c>
      <c r="C60" s="3" t="s">
        <v>163</v>
      </c>
      <c r="D60" s="3" t="s">
        <v>176</v>
      </c>
      <c r="E60" s="6">
        <v>0</v>
      </c>
      <c r="F60" s="3" t="s">
        <v>339</v>
      </c>
      <c r="G60" s="6">
        <v>0</v>
      </c>
      <c r="H60" s="3" t="s">
        <v>339</v>
      </c>
      <c r="I60" s="6">
        <v>0</v>
      </c>
      <c r="J60" s="3"/>
      <c r="K60" s="6">
        <v>0</v>
      </c>
      <c r="L60" s="3" t="s">
        <v>339</v>
      </c>
      <c r="M60" s="6">
        <v>0</v>
      </c>
      <c r="N60" s="3"/>
      <c r="O60" s="6">
        <v>0</v>
      </c>
      <c r="P60" s="3" t="s">
        <v>339</v>
      </c>
      <c r="Q60" s="6">
        <v>0</v>
      </c>
      <c r="R60" s="3"/>
      <c r="S60" s="6">
        <v>0</v>
      </c>
      <c r="T60" s="3" t="s">
        <v>339</v>
      </c>
      <c r="U60" s="6">
        <f t="shared" si="0"/>
        <v>0</v>
      </c>
      <c r="V60" s="6">
        <f>ROUND(0 * 공사설정!$C$25 / 100*AL60/ 100,2)</f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1">
        <v>170497</v>
      </c>
      <c r="AC60" s="6">
        <v>0</v>
      </c>
      <c r="AD60" s="6">
        <v>0</v>
      </c>
      <c r="AE60" s="6">
        <f>ROUND(IF(MIN(W60:AD60)&lt;0, MIN(W60:AD60), SMALL(W60:AD60,COUNTIF(W60:AD60,0)+1)) * 공사설정!$C$26 / 100*AM60/ 100,2)</f>
        <v>170497</v>
      </c>
      <c r="AF60" s="3" t="s">
        <v>339</v>
      </c>
      <c r="AG60" s="3" t="s">
        <v>152</v>
      </c>
      <c r="AH60" s="3" t="s">
        <v>339</v>
      </c>
      <c r="AJ60" s="3" t="s">
        <v>339</v>
      </c>
      <c r="AK60" s="1">
        <v>100</v>
      </c>
      <c r="AL60" s="1">
        <v>100</v>
      </c>
      <c r="AM60" s="2">
        <v>100</v>
      </c>
    </row>
    <row r="61" spans="1:39" ht="30" customHeight="1" x14ac:dyDescent="0.3">
      <c r="A61" s="3" t="s">
        <v>296</v>
      </c>
      <c r="B61" s="3" t="s">
        <v>100</v>
      </c>
      <c r="C61" s="3" t="s">
        <v>339</v>
      </c>
      <c r="D61" s="3" t="s">
        <v>176</v>
      </c>
      <c r="E61" s="6">
        <v>0</v>
      </c>
      <c r="F61" s="3" t="s">
        <v>339</v>
      </c>
      <c r="G61" s="6">
        <v>0</v>
      </c>
      <c r="H61" s="3" t="s">
        <v>339</v>
      </c>
      <c r="I61" s="6">
        <v>0</v>
      </c>
      <c r="J61" s="3"/>
      <c r="K61" s="6">
        <v>0</v>
      </c>
      <c r="L61" s="3" t="s">
        <v>327</v>
      </c>
      <c r="M61" s="6">
        <v>0</v>
      </c>
      <c r="N61" s="3"/>
      <c r="O61" s="6">
        <v>0</v>
      </c>
      <c r="P61" s="3" t="s">
        <v>409</v>
      </c>
      <c r="Q61" s="6">
        <v>0</v>
      </c>
      <c r="R61" s="3"/>
      <c r="S61" s="6">
        <v>0</v>
      </c>
      <c r="T61" s="3" t="s">
        <v>339</v>
      </c>
      <c r="U61" s="6">
        <f t="shared" si="0"/>
        <v>0</v>
      </c>
      <c r="V61" s="6">
        <f>ROUND(0 * 공사설정!$C$25 / 100*AL61/ 100,2)</f>
        <v>0</v>
      </c>
      <c r="W61" s="6">
        <v>0</v>
      </c>
      <c r="X61" s="6">
        <v>0</v>
      </c>
      <c r="Y61" s="6">
        <v>0</v>
      </c>
      <c r="Z61" s="1">
        <v>230000</v>
      </c>
      <c r="AA61" s="6">
        <v>0</v>
      </c>
      <c r="AB61" s="6">
        <v>0</v>
      </c>
      <c r="AC61" s="6">
        <v>0</v>
      </c>
      <c r="AD61" s="6">
        <v>0</v>
      </c>
      <c r="AE61" s="6">
        <f>ROUND(IF(MIN(W61:AD61)&lt;0, MIN(W61:AD61), SMALL(W61:AD61,COUNTIF(W61:AD61,0)+1)) * 공사설정!$C$26 / 100*AM61/ 100,2)</f>
        <v>230000</v>
      </c>
      <c r="AF61" s="3" t="s">
        <v>339</v>
      </c>
      <c r="AG61" s="3" t="s">
        <v>152</v>
      </c>
      <c r="AH61" s="3" t="s">
        <v>339</v>
      </c>
      <c r="AJ61" s="3" t="s">
        <v>339</v>
      </c>
      <c r="AK61" s="1">
        <v>100</v>
      </c>
      <c r="AL61" s="1">
        <v>100</v>
      </c>
      <c r="AM61" s="2">
        <v>100</v>
      </c>
    </row>
    <row r="62" spans="1:39" ht="30" customHeight="1" x14ac:dyDescent="0.3">
      <c r="A62" s="3" t="s">
        <v>130</v>
      </c>
      <c r="B62" s="3" t="s">
        <v>195</v>
      </c>
      <c r="C62" s="3" t="s">
        <v>345</v>
      </c>
      <c r="D62" s="3" t="s">
        <v>324</v>
      </c>
      <c r="E62" s="6">
        <v>0</v>
      </c>
      <c r="F62" s="3" t="s">
        <v>339</v>
      </c>
      <c r="G62" s="6">
        <v>0</v>
      </c>
      <c r="H62" s="3" t="s">
        <v>339</v>
      </c>
      <c r="I62" s="6">
        <v>0</v>
      </c>
      <c r="J62" s="3"/>
      <c r="K62" s="6">
        <v>0</v>
      </c>
      <c r="L62" s="3" t="s">
        <v>339</v>
      </c>
      <c r="M62" s="6">
        <v>0</v>
      </c>
      <c r="N62" s="3" t="s">
        <v>339</v>
      </c>
      <c r="O62" s="6">
        <v>0</v>
      </c>
      <c r="P62" s="3" t="s">
        <v>339</v>
      </c>
      <c r="Q62" s="6">
        <v>0</v>
      </c>
      <c r="R62" s="3"/>
      <c r="S62" s="6">
        <v>0</v>
      </c>
      <c r="T62" s="3" t="s">
        <v>339</v>
      </c>
      <c r="U62" s="6">
        <f t="shared" si="0"/>
        <v>0</v>
      </c>
      <c r="V62" s="6">
        <f>ROUND(0 * 공사설정!$C$25 / 100*AL62/ 100,2)</f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1">
        <v>21390</v>
      </c>
      <c r="AD62" s="6">
        <v>0</v>
      </c>
      <c r="AE62" s="6">
        <f>ROUND(IF(MIN(W62:AD62)&lt;0, MIN(W62:AD62), SMALL(W62:AD62,COUNTIF(W62:AD62,0)+1)) * 공사설정!$C$26 / 100*AM62/ 100,2)</f>
        <v>21390</v>
      </c>
      <c r="AF62" s="3" t="s">
        <v>339</v>
      </c>
      <c r="AG62" s="3" t="s">
        <v>152</v>
      </c>
      <c r="AH62" s="3" t="s">
        <v>339</v>
      </c>
      <c r="AJ62" s="3" t="s">
        <v>339</v>
      </c>
      <c r="AK62" s="1">
        <v>100</v>
      </c>
      <c r="AL62" s="1">
        <v>100</v>
      </c>
      <c r="AM62" s="2">
        <v>100</v>
      </c>
    </row>
    <row r="63" spans="1:39" ht="30" customHeight="1" x14ac:dyDescent="0.3">
      <c r="A63" s="3" t="s">
        <v>255</v>
      </c>
      <c r="B63" s="3" t="s">
        <v>56</v>
      </c>
      <c r="C63" s="3" t="s">
        <v>40</v>
      </c>
      <c r="D63" s="3" t="s">
        <v>324</v>
      </c>
      <c r="E63" s="6">
        <v>0</v>
      </c>
      <c r="F63" s="3" t="s">
        <v>339</v>
      </c>
      <c r="G63" s="6">
        <v>0</v>
      </c>
      <c r="H63" s="3" t="s">
        <v>339</v>
      </c>
      <c r="I63" s="6">
        <v>0</v>
      </c>
      <c r="J63" s="3"/>
      <c r="K63" s="6">
        <v>0</v>
      </c>
      <c r="L63" s="3" t="s">
        <v>339</v>
      </c>
      <c r="M63" s="6">
        <v>0</v>
      </c>
      <c r="N63" s="3" t="s">
        <v>339</v>
      </c>
      <c r="O63" s="6">
        <v>0</v>
      </c>
      <c r="P63" s="3" t="s">
        <v>339</v>
      </c>
      <c r="Q63" s="6">
        <v>0</v>
      </c>
      <c r="R63" s="3"/>
      <c r="S63" s="6">
        <v>0</v>
      </c>
      <c r="T63" s="3" t="s">
        <v>339</v>
      </c>
      <c r="U63" s="6">
        <f t="shared" si="0"/>
        <v>0</v>
      </c>
      <c r="V63" s="6">
        <f>ROUND(0 * 공사설정!$C$25 / 100*AL63/ 100,2)</f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1">
        <v>62500</v>
      </c>
      <c r="AD63" s="6">
        <v>0</v>
      </c>
      <c r="AE63" s="6">
        <f>ROUND(IF(MIN(W63:AD63)&lt;0, MIN(W63:AD63), SMALL(W63:AD63,COUNTIF(W63:AD63,0)+1)) * 공사설정!$C$26 / 100*AM63/ 100,2)</f>
        <v>62500</v>
      </c>
      <c r="AF63" s="3" t="s">
        <v>339</v>
      </c>
      <c r="AG63" s="3" t="s">
        <v>152</v>
      </c>
      <c r="AH63" s="3" t="s">
        <v>339</v>
      </c>
      <c r="AJ63" s="3" t="s">
        <v>339</v>
      </c>
      <c r="AK63" s="1">
        <v>100</v>
      </c>
      <c r="AL63" s="1">
        <v>100</v>
      </c>
      <c r="AM63" s="2">
        <v>100</v>
      </c>
    </row>
  </sheetData>
  <mergeCells count="17">
    <mergeCell ref="AL3:AL4"/>
    <mergeCell ref="AM3:AM4"/>
    <mergeCell ref="AG3:AG4"/>
    <mergeCell ref="AH3:AH4"/>
    <mergeCell ref="AI3:AI4"/>
    <mergeCell ref="AJ3:AJ4"/>
    <mergeCell ref="AK3:AK4"/>
    <mergeCell ref="A1:AF1"/>
    <mergeCell ref="A2:AF2"/>
    <mergeCell ref="A3:A4"/>
    <mergeCell ref="B3:B4"/>
    <mergeCell ref="C3:C4"/>
    <mergeCell ref="D3:D4"/>
    <mergeCell ref="E3:U3"/>
    <mergeCell ref="V3:V4"/>
    <mergeCell ref="W3:AE3"/>
    <mergeCell ref="AF3:AF4"/>
  </mergeCells>
  <phoneticPr fontId="5" type="noConversion"/>
  <pageMargins left="0.78740157480314954" right="0" top="0.39370078740157477" bottom="0.37735849056603776" header="0" footer="0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N26"/>
  <sheetViews>
    <sheetView zoomScaleNormal="100" workbookViewId="0">
      <selection activeCell="A2" sqref="A2:AV2"/>
    </sheetView>
  </sheetViews>
  <sheetFormatPr defaultColWidth="9.125" defaultRowHeight="16.5" x14ac:dyDescent="0.3"/>
  <sheetData>
    <row r="1" spans="1:11" x14ac:dyDescent="0.3">
      <c r="A1" s="5" t="s">
        <v>185</v>
      </c>
    </row>
    <row r="2" spans="1:11" x14ac:dyDescent="0.3">
      <c r="B2" s="5" t="s">
        <v>207</v>
      </c>
      <c r="C2" s="5" t="s">
        <v>33</v>
      </c>
    </row>
    <row r="3" spans="1:11" x14ac:dyDescent="0.3">
      <c r="B3" s="5" t="s">
        <v>73</v>
      </c>
      <c r="C3" s="5" t="s">
        <v>402</v>
      </c>
    </row>
    <row r="4" spans="1:11" x14ac:dyDescent="0.3">
      <c r="B4" s="5" t="s">
        <v>41</v>
      </c>
      <c r="C4" s="5" t="s">
        <v>387</v>
      </c>
    </row>
    <row r="5" spans="1:11" x14ac:dyDescent="0.3">
      <c r="B5" s="5" t="s">
        <v>354</v>
      </c>
      <c r="C5" s="5" t="s">
        <v>387</v>
      </c>
    </row>
    <row r="6" spans="1:11" x14ac:dyDescent="0.3">
      <c r="B6" s="5" t="s">
        <v>206</v>
      </c>
      <c r="C6" s="5" t="s">
        <v>387</v>
      </c>
    </row>
    <row r="7" spans="1:11" x14ac:dyDescent="0.3">
      <c r="B7" s="5" t="s">
        <v>99</v>
      </c>
      <c r="C7" s="5" t="s">
        <v>286</v>
      </c>
    </row>
    <row r="8" spans="1:11" x14ac:dyDescent="0.3">
      <c r="B8" s="5" t="s">
        <v>230</v>
      </c>
      <c r="C8" s="5" t="s">
        <v>152</v>
      </c>
      <c r="D8" s="7">
        <v>1</v>
      </c>
    </row>
    <row r="9" spans="1:11" x14ac:dyDescent="0.3">
      <c r="B9" s="5" t="s">
        <v>156</v>
      </c>
      <c r="C9" s="5" t="s">
        <v>152</v>
      </c>
      <c r="D9" s="7">
        <v>3</v>
      </c>
    </row>
    <row r="10" spans="1:11" x14ac:dyDescent="0.3">
      <c r="B10" s="5" t="s">
        <v>104</v>
      </c>
      <c r="C10" s="5" t="s">
        <v>403</v>
      </c>
      <c r="D10" s="5" t="s">
        <v>268</v>
      </c>
      <c r="E10" s="5" t="s">
        <v>313</v>
      </c>
      <c r="F10" s="5" t="s">
        <v>5</v>
      </c>
      <c r="G10" s="5" t="s">
        <v>119</v>
      </c>
      <c r="H10" s="5" t="s">
        <v>28</v>
      </c>
      <c r="I10" s="5" t="s">
        <v>126</v>
      </c>
      <c r="J10" s="5" t="s">
        <v>200</v>
      </c>
      <c r="K10" s="5" t="s">
        <v>94</v>
      </c>
    </row>
    <row r="11" spans="1:11" x14ac:dyDescent="0.3">
      <c r="B11" s="5" t="s">
        <v>400</v>
      </c>
      <c r="C11" s="7">
        <v>1071.0999999999999</v>
      </c>
      <c r="D11" s="7">
        <v>0</v>
      </c>
      <c r="E11" s="7">
        <v>0</v>
      </c>
    </row>
    <row r="12" spans="1:11" x14ac:dyDescent="0.3">
      <c r="B12" s="5" t="s">
        <v>399</v>
      </c>
      <c r="C12" s="5" t="s">
        <v>241</v>
      </c>
      <c r="D12" s="7">
        <v>5</v>
      </c>
    </row>
    <row r="13" spans="1:11" x14ac:dyDescent="0.3">
      <c r="B13" s="5" t="s">
        <v>222</v>
      </c>
      <c r="C13" s="5" t="s">
        <v>241</v>
      </c>
      <c r="D13" s="7">
        <v>5</v>
      </c>
    </row>
    <row r="14" spans="1:11" x14ac:dyDescent="0.3">
      <c r="B14" s="5" t="s">
        <v>158</v>
      </c>
      <c r="C14" s="5" t="s">
        <v>241</v>
      </c>
      <c r="D14" s="7">
        <v>4</v>
      </c>
    </row>
    <row r="15" spans="1:11" x14ac:dyDescent="0.3">
      <c r="B15" s="5" t="s">
        <v>323</v>
      </c>
      <c r="C15" s="5" t="s">
        <v>152</v>
      </c>
      <c r="D15" s="7">
        <v>6</v>
      </c>
    </row>
    <row r="16" spans="1:11" x14ac:dyDescent="0.3">
      <c r="B16" s="5" t="s">
        <v>321</v>
      </c>
      <c r="C16" s="5" t="s">
        <v>33</v>
      </c>
      <c r="D16" s="5" t="s">
        <v>168</v>
      </c>
      <c r="E16" s="5" t="s">
        <v>181</v>
      </c>
      <c r="F16" s="5" t="s">
        <v>283</v>
      </c>
      <c r="G16" s="5" t="s">
        <v>254</v>
      </c>
    </row>
    <row r="17" spans="2:14" x14ac:dyDescent="0.3">
      <c r="B17" s="5" t="s">
        <v>192</v>
      </c>
      <c r="C17" s="7">
        <v>1.1100000000000001</v>
      </c>
      <c r="D17" s="7">
        <v>1.1200000000000001</v>
      </c>
    </row>
    <row r="18" spans="2:14" x14ac:dyDescent="0.3">
      <c r="B18" s="5" t="s">
        <v>132</v>
      </c>
      <c r="C18" s="7">
        <v>1</v>
      </c>
      <c r="D18" s="7">
        <v>1.5</v>
      </c>
      <c r="E18" s="7">
        <v>1.1599999999999999</v>
      </c>
      <c r="F18" s="7">
        <v>1.6</v>
      </c>
      <c r="G18" s="7">
        <v>1.6</v>
      </c>
      <c r="H18" s="7">
        <v>1.6</v>
      </c>
      <c r="I18" s="7">
        <v>1.94</v>
      </c>
      <c r="J18" s="7">
        <v>1.94</v>
      </c>
      <c r="K18" s="7">
        <v>1.94</v>
      </c>
      <c r="L18" s="7">
        <v>1</v>
      </c>
      <c r="M18" s="7">
        <v>1</v>
      </c>
      <c r="N18" s="7">
        <v>1</v>
      </c>
    </row>
    <row r="19" spans="2:14" x14ac:dyDescent="0.3">
      <c r="B19" s="5" t="s">
        <v>385</v>
      </c>
      <c r="C19" s="7">
        <v>1.25</v>
      </c>
      <c r="D19" s="7">
        <v>1.071</v>
      </c>
    </row>
    <row r="20" spans="2:14" x14ac:dyDescent="0.3">
      <c r="B20" s="5" t="s">
        <v>405</v>
      </c>
    </row>
    <row r="21" spans="2:14" x14ac:dyDescent="0.3">
      <c r="B21" s="5" t="s">
        <v>287</v>
      </c>
      <c r="C21" s="5" t="s">
        <v>152</v>
      </c>
      <c r="D21" s="7">
        <v>1</v>
      </c>
    </row>
    <row r="22" spans="2:14" x14ac:dyDescent="0.3">
      <c r="B22" s="5" t="s">
        <v>331</v>
      </c>
      <c r="C22" s="5" t="s">
        <v>108</v>
      </c>
      <c r="D22" s="5" t="s">
        <v>167</v>
      </c>
    </row>
    <row r="23" spans="2:14" x14ac:dyDescent="0.3">
      <c r="B23" s="5" t="s">
        <v>254</v>
      </c>
      <c r="C23" s="5" t="s">
        <v>151</v>
      </c>
      <c r="D23" s="5" t="s">
        <v>151</v>
      </c>
    </row>
    <row r="24" spans="2:14" x14ac:dyDescent="0.3">
      <c r="B24" s="5" t="s">
        <v>13</v>
      </c>
      <c r="C24" s="7">
        <v>100</v>
      </c>
    </row>
    <row r="25" spans="2:14" x14ac:dyDescent="0.3">
      <c r="B25" s="5" t="s">
        <v>272</v>
      </c>
      <c r="C25" s="7">
        <v>100</v>
      </c>
    </row>
    <row r="26" spans="2:14" x14ac:dyDescent="0.3">
      <c r="B26" s="5" t="s">
        <v>260</v>
      </c>
      <c r="C26" s="7">
        <v>100</v>
      </c>
    </row>
  </sheetData>
  <phoneticPr fontId="5" type="noConversion"/>
  <pageMargins left="0.78740157480314954" right="0" top="0.39370078740157477" bottom="0.37735849056603776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원가계산서</vt:lpstr>
      <vt:lpstr>내역</vt:lpstr>
      <vt:lpstr>중기단가목록</vt:lpstr>
      <vt:lpstr>중기단가산출서</vt:lpstr>
      <vt:lpstr>단가대비표</vt:lpstr>
      <vt:lpstr>공사설정</vt:lpstr>
      <vt:lpstr>내역!Print_Area</vt:lpstr>
      <vt:lpstr>원가계산서!Print_Area</vt:lpstr>
      <vt:lpstr>내역!Print_Titles</vt:lpstr>
      <vt:lpstr>원가계산서!Print_Titles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정훈 안</cp:lastModifiedBy>
  <cp:lastPrinted>2026-04-03T01:33:53Z</cp:lastPrinted>
  <dcterms:created xsi:type="dcterms:W3CDTF">2024-09-10T01:33:04Z</dcterms:created>
  <dcterms:modified xsi:type="dcterms:W3CDTF">2026-04-03T01:38:33Z</dcterms:modified>
</cp:coreProperties>
</file>